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5600" windowHeight="15500" tabRatio="918" firstSheet="23" activeTab="36"/>
  </bookViews>
  <sheets>
    <sheet name="SWG_1_Test" sheetId="1" r:id="rId1"/>
    <sheet name="SWG_03" sheetId="2" r:id="rId2"/>
    <sheet name="SWG_04" sheetId="3" r:id="rId3"/>
    <sheet name="SWG_05" sheetId="4" r:id="rId4"/>
    <sheet name="SWG_08" sheetId="5" r:id="rId5"/>
    <sheet name="SWG_10" sheetId="6" r:id="rId6"/>
    <sheet name="SWG_11" sheetId="7" r:id="rId7"/>
    <sheet name="SWG_14" sheetId="8" r:id="rId8"/>
    <sheet name="SWG_16" sheetId="9" r:id="rId9"/>
    <sheet name="SWG_18" sheetId="10" r:id="rId10"/>
    <sheet name="SWG_19" sheetId="11" r:id="rId11"/>
    <sheet name="SWG_20" sheetId="12" r:id="rId12"/>
    <sheet name="SWG_21" sheetId="13" r:id="rId13"/>
    <sheet name="SWG_25" sheetId="14" r:id="rId14"/>
    <sheet name="SWG_27" sheetId="15" r:id="rId15"/>
    <sheet name="SWG_29" sheetId="16" r:id="rId16"/>
    <sheet name="SWG_31" sheetId="17" r:id="rId17"/>
    <sheet name="SWG_32" sheetId="18" r:id="rId18"/>
    <sheet name="SWG_33" sheetId="19" r:id="rId19"/>
    <sheet name="SWG_35" sheetId="20" r:id="rId20"/>
    <sheet name="SWG_36" sheetId="21" r:id="rId21"/>
    <sheet name="SWG_38" sheetId="22" r:id="rId22"/>
    <sheet name="SWG_40" sheetId="23" r:id="rId23"/>
    <sheet name="SWG_42" sheetId="24" r:id="rId24"/>
    <sheet name="SWG_44" sheetId="25" r:id="rId25"/>
    <sheet name="SWG_45" sheetId="26" r:id="rId26"/>
    <sheet name="SWG_46" sheetId="27" r:id="rId27"/>
    <sheet name="SWG_47" sheetId="28" r:id="rId28"/>
    <sheet name="SWG_48" sheetId="29" r:id="rId29"/>
    <sheet name="SWG_58" sheetId="30" r:id="rId30"/>
    <sheet name="SWG_63" sheetId="31" r:id="rId31"/>
    <sheet name="SWG_65" sheetId="32" r:id="rId32"/>
    <sheet name="SWG_66" sheetId="33" r:id="rId33"/>
    <sheet name="SWG_67" sheetId="34" r:id="rId34"/>
    <sheet name="SWG_68" sheetId="35" r:id="rId35"/>
    <sheet name="count" sheetId="36" r:id="rId36"/>
    <sheet name="Summary" sheetId="37" r:id="rId37"/>
  </sheets>
  <definedNames/>
  <calcPr fullCalcOnLoad="1"/>
</workbook>
</file>

<file path=xl/sharedStrings.xml><?xml version="1.0" encoding="utf-8"?>
<sst xmlns="http://schemas.openxmlformats.org/spreadsheetml/2006/main" count="6299" uniqueCount="365">
  <si>
    <t>deploy</t>
  </si>
  <si>
    <t>recover</t>
  </si>
  <si>
    <t>Rosette Pos.</t>
  </si>
  <si>
    <t>GO-Flo#</t>
  </si>
  <si>
    <t>Start time</t>
  </si>
  <si>
    <t>Filtration times (GMT)</t>
  </si>
  <si>
    <t>Filtered vol</t>
  </si>
  <si>
    <t>L</t>
  </si>
  <si>
    <t>End time</t>
  </si>
  <si>
    <t>Cast#</t>
  </si>
  <si>
    <t>Filter holder #</t>
  </si>
  <si>
    <t>Depth (CTD Pressure)</t>
  </si>
  <si>
    <t>dAl</t>
  </si>
  <si>
    <t>Date</t>
  </si>
  <si>
    <t>Bucket #</t>
  </si>
  <si>
    <t xml:space="preserve">Filter #1: Supor 0.45um </t>
  </si>
  <si>
    <t>dTM</t>
  </si>
  <si>
    <t>15mL</t>
  </si>
  <si>
    <t>60mL</t>
  </si>
  <si>
    <t>1L</t>
  </si>
  <si>
    <t>30mL</t>
  </si>
  <si>
    <t>Bucket vol</t>
  </si>
  <si>
    <t>100mL</t>
  </si>
  <si>
    <t>Transmissio min</t>
  </si>
  <si>
    <t>Time (UTC)</t>
  </si>
  <si>
    <t>Date (UTC)</t>
  </si>
  <si>
    <t>Comments:</t>
  </si>
  <si>
    <t>SWINGS PARTICLES GO-FLO CAST SUMMARY</t>
  </si>
  <si>
    <t>Unfiltered</t>
  </si>
  <si>
    <t>THg</t>
  </si>
  <si>
    <t>DGM</t>
  </si>
  <si>
    <t>MeHg</t>
  </si>
  <si>
    <t>Salinity</t>
  </si>
  <si>
    <t>DOC</t>
  </si>
  <si>
    <t>Fe oxidation</t>
  </si>
  <si>
    <t>N isotopes</t>
  </si>
  <si>
    <t>nutrients</t>
  </si>
  <si>
    <t>dFe</t>
  </si>
  <si>
    <t>ligands</t>
  </si>
  <si>
    <t>125mL</t>
  </si>
  <si>
    <t>Humics</t>
  </si>
  <si>
    <t>Fluorine</t>
  </si>
  <si>
    <t>Fluorine2</t>
  </si>
  <si>
    <t>Cation</t>
  </si>
  <si>
    <t>REES</t>
  </si>
  <si>
    <t>Zn isotopes</t>
  </si>
  <si>
    <t>4 or 1L</t>
  </si>
  <si>
    <t>Pb isotopes</t>
  </si>
  <si>
    <t>sTM</t>
  </si>
  <si>
    <t>SWG_03</t>
  </si>
  <si>
    <t>Station ID and Depth [m]:</t>
  </si>
  <si>
    <t>Chla max [m]</t>
  </si>
  <si>
    <t>Bottom Depth [m]</t>
  </si>
  <si>
    <t>2177.0</t>
  </si>
  <si>
    <t>2124.2</t>
  </si>
  <si>
    <t>1971.9</t>
  </si>
  <si>
    <t>1769.5</t>
  </si>
  <si>
    <t>1515.7</t>
  </si>
  <si>
    <t>1160.7</t>
  </si>
  <si>
    <t>1009.6</t>
  </si>
  <si>
    <t>907.5</t>
  </si>
  <si>
    <t>756.1</t>
  </si>
  <si>
    <t>605.0</t>
  </si>
  <si>
    <t>503.9</t>
  </si>
  <si>
    <t>402.2</t>
  </si>
  <si>
    <t>352.9</t>
  </si>
  <si>
    <t>302.3</t>
  </si>
  <si>
    <t>251.7</t>
  </si>
  <si>
    <t>201.8</t>
  </si>
  <si>
    <t>181.4</t>
  </si>
  <si>
    <t>160.3</t>
  </si>
  <si>
    <t>140.5</t>
  </si>
  <si>
    <t>120.1</t>
  </si>
  <si>
    <t>101.9</t>
  </si>
  <si>
    <t>79.9</t>
  </si>
  <si>
    <t>30.1</t>
  </si>
  <si>
    <t>30.2</t>
  </si>
  <si>
    <t>x</t>
  </si>
  <si>
    <t>Salinity bottle no.</t>
  </si>
  <si>
    <t>OMICS</t>
  </si>
  <si>
    <t>N isotopes bottle no.</t>
  </si>
  <si>
    <t>1X</t>
  </si>
  <si>
    <t>4X</t>
  </si>
  <si>
    <t>33X</t>
  </si>
  <si>
    <t>23X</t>
  </si>
  <si>
    <t>6X</t>
  </si>
  <si>
    <t>37X</t>
  </si>
  <si>
    <t>44X</t>
  </si>
  <si>
    <t>29X</t>
  </si>
  <si>
    <t>47X</t>
  </si>
  <si>
    <t>11X</t>
  </si>
  <si>
    <t>52X</t>
  </si>
  <si>
    <t>26X</t>
  </si>
  <si>
    <t>16X</t>
  </si>
  <si>
    <t>12X</t>
  </si>
  <si>
    <t>15X</t>
  </si>
  <si>
    <t>14X</t>
  </si>
  <si>
    <t>27X</t>
  </si>
  <si>
    <t>25X</t>
  </si>
  <si>
    <t>18X</t>
  </si>
  <si>
    <t>49X</t>
  </si>
  <si>
    <t>500*</t>
  </si>
  <si>
    <t>4000*</t>
  </si>
  <si>
    <t>2'</t>
  </si>
  <si>
    <t>14'</t>
  </si>
  <si>
    <t>23'</t>
  </si>
  <si>
    <t>7'</t>
  </si>
  <si>
    <t>16'</t>
  </si>
  <si>
    <t>6'</t>
  </si>
  <si>
    <t>3'</t>
  </si>
  <si>
    <t>9'</t>
  </si>
  <si>
    <t>13'</t>
  </si>
  <si>
    <t>17'</t>
  </si>
  <si>
    <t>24'</t>
  </si>
  <si>
    <t>GoFlo leaking at the bottom</t>
  </si>
  <si>
    <t>GoFlo leaking on the top</t>
  </si>
  <si>
    <t>GoFlo slightly leaking on the top</t>
  </si>
  <si>
    <t>Commenst: no particle blank</t>
  </si>
  <si>
    <t>Comments: TEST STATION</t>
  </si>
  <si>
    <t>SWG_01</t>
  </si>
  <si>
    <t>5000?</t>
  </si>
  <si>
    <t>5029.4</t>
  </si>
  <si>
    <t>4500.2</t>
  </si>
  <si>
    <t>4061.4</t>
  </si>
  <si>
    <t>2741.4</t>
  </si>
  <si>
    <t>2738.5</t>
  </si>
  <si>
    <t>2028.5</t>
  </si>
  <si>
    <t>2023.2</t>
  </si>
  <si>
    <t>1904.6</t>
  </si>
  <si>
    <t>1899.8</t>
  </si>
  <si>
    <t>1010.6</t>
  </si>
  <si>
    <t>1005.6</t>
  </si>
  <si>
    <t>612.2</t>
  </si>
  <si>
    <t>606.0</t>
  </si>
  <si>
    <t>309.6</t>
  </si>
  <si>
    <t>305.1</t>
  </si>
  <si>
    <t>133.3</t>
  </si>
  <si>
    <t>128.9</t>
  </si>
  <si>
    <t>59.0</t>
  </si>
  <si>
    <t>53.2</t>
  </si>
  <si>
    <t>33.1</t>
  </si>
  <si>
    <t>28.4</t>
  </si>
  <si>
    <t>SWG_04</t>
  </si>
  <si>
    <t>57X</t>
  </si>
  <si>
    <t>Samples Damien</t>
  </si>
  <si>
    <t>Comments: blank from GoFlo #8, swinnex 12</t>
  </si>
  <si>
    <t>SWG_05</t>
  </si>
  <si>
    <t>1120?</t>
  </si>
  <si>
    <t>51X</t>
  </si>
  <si>
    <t>8x</t>
  </si>
  <si>
    <t>52x</t>
  </si>
  <si>
    <t>11x</t>
  </si>
  <si>
    <t>33x</t>
  </si>
  <si>
    <t>1x</t>
  </si>
  <si>
    <t>49x</t>
  </si>
  <si>
    <t>25x</t>
  </si>
  <si>
    <t>4x</t>
  </si>
  <si>
    <t>6x</t>
  </si>
  <si>
    <t>31x</t>
  </si>
  <si>
    <t>26x</t>
  </si>
  <si>
    <t>44x</t>
  </si>
  <si>
    <t>12x</t>
  </si>
  <si>
    <t>15x</t>
  </si>
  <si>
    <t>27x</t>
  </si>
  <si>
    <t>14x</t>
  </si>
  <si>
    <t>57x</t>
  </si>
  <si>
    <t>37x</t>
  </si>
  <si>
    <t>18x</t>
  </si>
  <si>
    <t>Goflo #1, 2, 6, 10, 21, and 23 leak</t>
  </si>
  <si>
    <t>14/01/2021</t>
  </si>
  <si>
    <t>?</t>
  </si>
  <si>
    <t>SWG_08</t>
  </si>
  <si>
    <t>127 and 148</t>
  </si>
  <si>
    <t>the whole bottle is empty</t>
  </si>
  <si>
    <t>29x</t>
  </si>
  <si>
    <t>45x</t>
  </si>
  <si>
    <t>23x</t>
  </si>
  <si>
    <t>42x</t>
  </si>
  <si>
    <t>SWG_10</t>
  </si>
  <si>
    <t>no record for bottle number for this station</t>
  </si>
  <si>
    <t>47x</t>
  </si>
  <si>
    <t>51x</t>
  </si>
  <si>
    <t>16x</t>
  </si>
  <si>
    <t>27*</t>
  </si>
  <si>
    <t>27x*</t>
  </si>
  <si>
    <t>*double check with the samples</t>
  </si>
  <si>
    <t>leak from the bottom of goflo</t>
  </si>
  <si>
    <t>SWG_11</t>
  </si>
  <si>
    <t>4'</t>
  </si>
  <si>
    <t>(for 24)</t>
  </si>
  <si>
    <t>Goflo #22 open top during recovery</t>
  </si>
  <si>
    <t>Goflo #8,9, and 17 leak from spigot</t>
  </si>
  <si>
    <t>SWG_14</t>
  </si>
  <si>
    <t>Commenst: particle blank Goflo #8 swinnex #15x</t>
  </si>
  <si>
    <t>-</t>
  </si>
  <si>
    <t>Goflo #11 and #20 empty</t>
  </si>
  <si>
    <t>Siderophore</t>
  </si>
  <si>
    <t>TM (unfiltered)</t>
  </si>
  <si>
    <t>SWG_16</t>
  </si>
  <si>
    <t>Commenst: particle blank swinnex #51x</t>
  </si>
  <si>
    <t>Goflo #22 leaks from the bottom</t>
  </si>
  <si>
    <t>Goflo #7 leaks a bit from the bottom</t>
  </si>
  <si>
    <t>Tab of Goflo #18 leaks</t>
  </si>
  <si>
    <t>Isabel</t>
  </si>
  <si>
    <t>Tommy/Heather</t>
  </si>
  <si>
    <t>2*6L</t>
  </si>
  <si>
    <t>6*2L</t>
  </si>
  <si>
    <t>SWG_18</t>
  </si>
  <si>
    <t>Goflo #11 leaks from the tab</t>
  </si>
  <si>
    <t>12 (for Goflo #24)</t>
  </si>
  <si>
    <t>Commenst: particle blank Goflo #7 swinnex #9x</t>
  </si>
  <si>
    <t>SWG_19</t>
  </si>
  <si>
    <t>32x</t>
  </si>
  <si>
    <t>35x</t>
  </si>
  <si>
    <t>48x</t>
  </si>
  <si>
    <t>36x</t>
  </si>
  <si>
    <t>13x</t>
  </si>
  <si>
    <t>22x</t>
  </si>
  <si>
    <t>40x</t>
  </si>
  <si>
    <t>54x</t>
  </si>
  <si>
    <t>28x</t>
  </si>
  <si>
    <t>46x</t>
  </si>
  <si>
    <t>check sheet for volume in bucket</t>
  </si>
  <si>
    <t>1.8/4.62? check sheet for volume in bucket</t>
  </si>
  <si>
    <t>SWG_20</t>
  </si>
  <si>
    <t>58x</t>
  </si>
  <si>
    <t>*check 4L or 1L</t>
  </si>
  <si>
    <t>SWG_21</t>
  </si>
  <si>
    <t>Goflo #1 didn't close well, so we took all the samples from #2</t>
  </si>
  <si>
    <t>5x</t>
  </si>
  <si>
    <t>21x</t>
  </si>
  <si>
    <t>20x</t>
  </si>
  <si>
    <t>2x</t>
  </si>
  <si>
    <t>2L</t>
  </si>
  <si>
    <t>44x (for Goflo #21)</t>
  </si>
  <si>
    <t>Filter #11 is probably for Goflo #5 (0.5 L)</t>
  </si>
  <si>
    <t>SWG_25</t>
  </si>
  <si>
    <t>Commenst: particle blank swinnex #34x Goflo #8</t>
  </si>
  <si>
    <t>17x</t>
  </si>
  <si>
    <t>53x</t>
  </si>
  <si>
    <t>19x</t>
  </si>
  <si>
    <t>7x</t>
  </si>
  <si>
    <t>14x (Goflo #24)</t>
  </si>
  <si>
    <t>18 (Goflo #23)</t>
  </si>
  <si>
    <t>12'</t>
  </si>
  <si>
    <t>SWG_27</t>
  </si>
  <si>
    <t>Commenst: particle blank swinnex #38x for Goflo #9 and 44x for #24</t>
  </si>
  <si>
    <t>34x</t>
  </si>
  <si>
    <t>50x</t>
  </si>
  <si>
    <t>39x</t>
  </si>
  <si>
    <t>Ga/Shiller</t>
  </si>
  <si>
    <t>SWG_29</t>
  </si>
  <si>
    <t>Goflo #2 is empty</t>
  </si>
  <si>
    <t>Commenst: particle blank swinnex #9 for Goflo #9 (1.1L) and 6x for #24 (1L)</t>
  </si>
  <si>
    <t>64 (Goflo #24)</t>
  </si>
  <si>
    <t>25x (Goflo #24)</t>
  </si>
  <si>
    <t>34x (Goflo #21)</t>
  </si>
  <si>
    <t>Commenst: particle blank swinnex #5x for Goflo #8 and 6x for #23</t>
  </si>
  <si>
    <t>SWG_31</t>
  </si>
  <si>
    <t>41x</t>
  </si>
  <si>
    <t>3x</t>
  </si>
  <si>
    <t>7*500mL</t>
  </si>
  <si>
    <t>Commenst: particle blank swinnex #27x for Goflo #7 and 15a for #23</t>
  </si>
  <si>
    <t>SWG_32</t>
  </si>
  <si>
    <t>9x</t>
  </si>
  <si>
    <t>55x</t>
  </si>
  <si>
    <t>56x</t>
  </si>
  <si>
    <t>Goflo #22 is empty, leaks from the bottom</t>
  </si>
  <si>
    <t>59x</t>
  </si>
  <si>
    <t>Commenst: particle blank swinnex #4 for Goflo #4</t>
  </si>
  <si>
    <t>SWG_33</t>
  </si>
  <si>
    <t>Goflo #3 and 4 were triggered reversely, but we still followed the number to collect samples. It is because they both were triggered around 1800m</t>
  </si>
  <si>
    <t>24x</t>
  </si>
  <si>
    <t>SWG_35</t>
  </si>
  <si>
    <t>Blank (1L)</t>
  </si>
  <si>
    <t>Blank (1,2L)</t>
  </si>
  <si>
    <t>Comments: particle blank swinnex #64 for Goflo #7 and swinnex #21x for Goflo #23</t>
  </si>
  <si>
    <t>SWG_36</t>
  </si>
  <si>
    <t>Comments: particle blank swinnex #22x for Goflo #8 and swinnex #18x for Goflo #19</t>
  </si>
  <si>
    <t>SWG_38</t>
  </si>
  <si>
    <t>Comments: particle blank swinnex #44 for Goflo #8 and swinnex #49x for Goflo #21</t>
  </si>
  <si>
    <t>22'</t>
  </si>
  <si>
    <t>SWG_40</t>
  </si>
  <si>
    <t>Comments: particle blank swinnex #39x for Goflo #22 and swinnex #20x for Goflo #3</t>
  </si>
  <si>
    <t>SWG_42</t>
  </si>
  <si>
    <t>7*500 mL</t>
  </si>
  <si>
    <t>Comments: particle blank swinnex #19x for Goflo #3 and swinnex #52x for Goflo #19</t>
  </si>
  <si>
    <t>53x (Goflo #18)</t>
  </si>
  <si>
    <t>38x</t>
  </si>
  <si>
    <t>45x (Goflo #23)</t>
  </si>
  <si>
    <t>SWG_44</t>
  </si>
  <si>
    <t>Comments: particle blank swinnex #54x for Goflo #20 and swinnex #18x for Goflo #5</t>
  </si>
  <si>
    <t>24 (Goflo #22)</t>
  </si>
  <si>
    <t>17x (Goflo #23)</t>
  </si>
  <si>
    <t>GoFlo #1 was empty, so we took Nolwenn's samples from #3</t>
  </si>
  <si>
    <t>5x (#3)</t>
  </si>
  <si>
    <t>19 (#10)</t>
  </si>
  <si>
    <t>SWG_45</t>
  </si>
  <si>
    <t>dGa</t>
  </si>
  <si>
    <t>Comments: particle blank swinnex #37x for Goflo #2</t>
  </si>
  <si>
    <t>Blank (1.2L)</t>
  </si>
  <si>
    <t>Blank (1.1L)</t>
  </si>
  <si>
    <t>GoFlo #1 was broken before deploying the cast.</t>
  </si>
  <si>
    <t>SWG_46</t>
  </si>
  <si>
    <t>SWG_47</t>
  </si>
  <si>
    <t>Fixing</t>
  </si>
  <si>
    <t>xxxx</t>
  </si>
  <si>
    <t>xxx</t>
  </si>
  <si>
    <t>Comments: particle blank swinnex #29 for Goflo #3</t>
  </si>
  <si>
    <t>Comments: particle blank swinnex #55x for Goflo #7 and swinnex #34x for Goflo #22</t>
  </si>
  <si>
    <t>3*60</t>
  </si>
  <si>
    <t>2*100</t>
  </si>
  <si>
    <t>2*125</t>
  </si>
  <si>
    <t>2*60</t>
  </si>
  <si>
    <t>3*1000</t>
  </si>
  <si>
    <t>2*4000 and 3000</t>
  </si>
  <si>
    <t>54x (#2)</t>
  </si>
  <si>
    <t>24x (#3)</t>
  </si>
  <si>
    <t>58x (#5)</t>
  </si>
  <si>
    <t>32x (#7)</t>
  </si>
  <si>
    <t>59x (#22)</t>
  </si>
  <si>
    <t>41x (#22)</t>
  </si>
  <si>
    <t>21x (#22)</t>
  </si>
  <si>
    <t>8x (#21)</t>
  </si>
  <si>
    <t>27x (#21)</t>
  </si>
  <si>
    <t>SWG_48</t>
  </si>
  <si>
    <t>Comments: particle blank swinnex #14 for Goflo #23 and swinnex #12x for Goflo #4</t>
  </si>
  <si>
    <t>Station #</t>
  </si>
  <si>
    <t>Cast #</t>
  </si>
  <si>
    <t>Fe kinetics</t>
  </si>
  <si>
    <t>Nutrient</t>
  </si>
  <si>
    <t>pTM</t>
  </si>
  <si>
    <t>Ligands</t>
  </si>
  <si>
    <t>REE</t>
  </si>
  <si>
    <t xml:space="preserve">Zn Isotopes </t>
  </si>
  <si>
    <t>station #</t>
  </si>
  <si>
    <t>Total sample number</t>
  </si>
  <si>
    <t>SWG_58</t>
  </si>
  <si>
    <t>70 (#24)</t>
  </si>
  <si>
    <t>22x (#24)</t>
  </si>
  <si>
    <t>Blank (1.3L)</t>
  </si>
  <si>
    <t>Comments: particle blank swinnex #2x for Goflo #5 and swinnex #12x for Goflo #19</t>
  </si>
  <si>
    <t>SWG_63</t>
  </si>
  <si>
    <t>Comments: particle blank swinnex #15x for Goflo #8 and swinnex #36x for Goflo #22</t>
  </si>
  <si>
    <t>52x (#21)</t>
  </si>
  <si>
    <t>58x (#23)</t>
  </si>
  <si>
    <t>SWG_65</t>
  </si>
  <si>
    <t>Comments: particle blank collected by David's GEOTRACES fun</t>
  </si>
  <si>
    <t>SWG_66</t>
  </si>
  <si>
    <t>7*500mL, Heather</t>
  </si>
  <si>
    <t>Heather</t>
  </si>
  <si>
    <t>dPb (filtered)</t>
  </si>
  <si>
    <t>1000mL</t>
  </si>
  <si>
    <t>500 (cartrigue)</t>
  </si>
  <si>
    <t>4000 (car)</t>
  </si>
  <si>
    <t>Comments: particle blank swinnex #27x for Goflo #10</t>
  </si>
  <si>
    <t>SWG_67</t>
  </si>
  <si>
    <t>Damien</t>
  </si>
  <si>
    <t>3L</t>
  </si>
  <si>
    <t>10L</t>
  </si>
  <si>
    <t>Comments: particle blank swinnex #25x for Goflo #8</t>
  </si>
  <si>
    <t>SWG_68</t>
  </si>
  <si>
    <t>Nd isotope</t>
  </si>
  <si>
    <t>6L</t>
  </si>
  <si>
    <t>Comments: particle blank swinnex #1x for Goflo #5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</si>
</sst>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 * #,##0_)\ _€_ ;_ * \(#,##0\)\ _€_ ;_ * &quot;-&quot;_)\ _€_ ;_ @_ "/>
    <numFmt numFmtId="181" formatCode="_ * #,##0.00_)\ _€_ ;_ * \(#,##0.00\)\ _€_ ;_ * &quot;-&quot;??_)\ _€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€_-;\-* #,##0\ _€_-;_-* &quot;-&quot;\ _€_-;_-@_-"/>
    <numFmt numFmtId="189" formatCode="_-* #,##0.00\ _€_-;\-* #,##0.00\ _€_-;_-* &quot;-&quot;??\ _€_-;_-@_-"/>
    <numFmt numFmtId="190" formatCode="mmm\-yyyy"/>
    <numFmt numFmtId="191" formatCode="[$-40C]dddd\ d\ mmmm\ yyyy"/>
    <numFmt numFmtId="192" formatCode="[$-F400]h:mm:ss\ AM/PM"/>
    <numFmt numFmtId="193" formatCode="h:mm;@"/>
    <numFmt numFmtId="194" formatCode="0.0"/>
    <numFmt numFmtId="195" formatCode="0.000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Vrai&quot;;&quot;Vrai&quot;;&quot;Faux&quot;"/>
    <numFmt numFmtId="202" formatCode="&quot;Actif&quot;;&quot;Actif&quot;;&quot;Inactif&quot;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93" fontId="0" fillId="0" borderId="0" xfId="0" applyNumberFormat="1" applyAlignment="1">
      <alignment/>
    </xf>
    <xf numFmtId="0" fontId="0" fillId="33" borderId="0" xfId="0" applyFill="1" applyAlignment="1">
      <alignment/>
    </xf>
    <xf numFmtId="192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44" fillId="0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193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193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35" borderId="0" xfId="0" applyFont="1" applyFill="1" applyAlignment="1">
      <alignment/>
    </xf>
    <xf numFmtId="15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9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0" fillId="19" borderId="0" xfId="0" applyFont="1" applyFill="1" applyAlignment="1">
      <alignment horizontal="center"/>
    </xf>
    <xf numFmtId="0" fontId="0" fillId="19" borderId="0" xfId="0" applyFont="1" applyFill="1" applyAlignment="1">
      <alignment horizontal="center"/>
    </xf>
    <xf numFmtId="193" fontId="0" fillId="19" borderId="0" xfId="0" applyNumberFormat="1" applyFill="1" applyAlignment="1">
      <alignment/>
    </xf>
    <xf numFmtId="0" fontId="0" fillId="19" borderId="0" xfId="0" applyFill="1" applyBorder="1" applyAlignment="1">
      <alignment/>
    </xf>
    <xf numFmtId="0" fontId="0" fillId="19" borderId="0" xfId="0" applyFont="1" applyFill="1" applyAlignment="1">
      <alignment/>
    </xf>
    <xf numFmtId="193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93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 textRotation="180"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93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39"/>
  <sheetViews>
    <sheetView zoomScale="70" zoomScaleNormal="70" zoomScalePageLayoutView="0" workbookViewId="0" topLeftCell="A1">
      <selection activeCell="P10" sqref="P10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7" width="11.00390625" style="0" customWidth="1"/>
    <col min="18" max="18" width="11.50390625" style="0" customWidth="1"/>
    <col min="19" max="19" width="8.375" style="0" customWidth="1"/>
    <col min="20" max="21" width="8.50390625" style="0" customWidth="1"/>
    <col min="22" max="23" width="7.375" style="0" customWidth="1"/>
    <col min="24" max="24" width="5.50390625" style="0" customWidth="1"/>
    <col min="25" max="30" width="6.50390625" style="0" customWidth="1"/>
    <col min="31" max="31" width="9.125" style="0" customWidth="1"/>
    <col min="32" max="32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I2" s="41" t="s">
        <v>118</v>
      </c>
      <c r="J2" s="41"/>
      <c r="K2" s="29"/>
      <c r="L2" s="29"/>
      <c r="M2" s="29"/>
      <c r="N2" s="29"/>
    </row>
    <row r="3" spans="11:20" ht="12.75">
      <c r="K3" s="30" t="s">
        <v>168</v>
      </c>
      <c r="S3" s="5" t="s">
        <v>24</v>
      </c>
      <c r="T3" s="3"/>
    </row>
    <row r="4" spans="1:21" ht="12.75">
      <c r="A4" t="s">
        <v>50</v>
      </c>
      <c r="C4" s="30" t="s">
        <v>119</v>
      </c>
      <c r="Q4" t="s">
        <v>25</v>
      </c>
      <c r="S4" s="5" t="s">
        <v>0</v>
      </c>
      <c r="T4" s="30" t="s">
        <v>1</v>
      </c>
      <c r="U4" s="30"/>
    </row>
    <row r="5" spans="1:19" ht="12.75">
      <c r="A5" t="s">
        <v>9</v>
      </c>
      <c r="C5" s="4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51" t="s">
        <v>169</v>
      </c>
      <c r="S5" s="3"/>
    </row>
    <row r="6" spans="1:3" ht="12.75">
      <c r="A6" t="s">
        <v>51</v>
      </c>
      <c r="C6" s="30" t="s">
        <v>170</v>
      </c>
    </row>
    <row r="7" spans="1:3" ht="12.75">
      <c r="A7" t="s">
        <v>52</v>
      </c>
      <c r="C7" s="30" t="s">
        <v>120</v>
      </c>
    </row>
    <row r="8" ht="12.75">
      <c r="A8" t="s">
        <v>23</v>
      </c>
    </row>
    <row r="9" spans="4:30" ht="12.75">
      <c r="D9">
        <f>COUNTIF(D14:D37,"x")</f>
        <v>24</v>
      </c>
      <c r="E9">
        <f aca="true" t="shared" si="0" ref="E9:O9">COUNTIF(E14:E37,"x")</f>
        <v>24</v>
      </c>
      <c r="F9">
        <f t="shared" si="0"/>
        <v>0</v>
      </c>
      <c r="G9">
        <f t="shared" si="0"/>
        <v>24</v>
      </c>
      <c r="H9">
        <f t="shared" si="0"/>
        <v>0</v>
      </c>
      <c r="I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v>22</v>
      </c>
      <c r="R9">
        <f aca="true" t="shared" si="1" ref="R9:AD9">COUNT(R14:R37)</f>
        <v>0</v>
      </c>
      <c r="S9">
        <f t="shared" si="1"/>
        <v>24</v>
      </c>
      <c r="T9">
        <f t="shared" si="1"/>
        <v>24</v>
      </c>
      <c r="U9">
        <f t="shared" si="1"/>
        <v>24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0</v>
      </c>
    </row>
    <row r="10" spans="4:23" ht="12.75">
      <c r="D10" s="30" t="s">
        <v>28</v>
      </c>
      <c r="Q10" s="2"/>
      <c r="R10" s="12" t="s">
        <v>15</v>
      </c>
      <c r="V10" s="2"/>
      <c r="W10" s="6"/>
    </row>
    <row r="11" spans="4:34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/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19" t="s">
        <v>10</v>
      </c>
      <c r="Q11" s="19" t="s">
        <v>5</v>
      </c>
      <c r="R11" s="19"/>
      <c r="S11" s="13" t="s">
        <v>36</v>
      </c>
      <c r="T11" s="17" t="s">
        <v>37</v>
      </c>
      <c r="U11" s="17" t="s">
        <v>16</v>
      </c>
      <c r="V11" s="17" t="s">
        <v>12</v>
      </c>
      <c r="W11" s="17" t="s">
        <v>38</v>
      </c>
      <c r="X11" s="17" t="s">
        <v>40</v>
      </c>
      <c r="Y11" s="17" t="s">
        <v>41</v>
      </c>
      <c r="Z11" s="14" t="s">
        <v>42</v>
      </c>
      <c r="AA11" s="14" t="s">
        <v>43</v>
      </c>
      <c r="AB11" s="14" t="s">
        <v>44</v>
      </c>
      <c r="AC11" s="14" t="s">
        <v>45</v>
      </c>
      <c r="AD11" s="14" t="s">
        <v>48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3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P12" s="20"/>
      <c r="Q12" s="20" t="s">
        <v>4</v>
      </c>
      <c r="R12" s="20" t="s">
        <v>8</v>
      </c>
      <c r="S12" s="15" t="s">
        <v>20</v>
      </c>
      <c r="T12" s="18" t="s">
        <v>18</v>
      </c>
      <c r="U12" s="18" t="s">
        <v>18</v>
      </c>
      <c r="V12" s="18" t="s">
        <v>22</v>
      </c>
      <c r="W12" s="18" t="s">
        <v>39</v>
      </c>
      <c r="X12" s="18" t="s">
        <v>18</v>
      </c>
      <c r="Y12" s="18" t="s">
        <v>18</v>
      </c>
      <c r="Z12" s="16" t="s">
        <v>20</v>
      </c>
      <c r="AA12" s="16" t="s">
        <v>17</v>
      </c>
      <c r="AB12" s="16" t="s">
        <v>19</v>
      </c>
      <c r="AC12" s="16" t="s">
        <v>46</v>
      </c>
      <c r="AD12" s="16" t="s">
        <v>18</v>
      </c>
      <c r="AE12" s="21"/>
      <c r="AF12" s="14" t="s">
        <v>7</v>
      </c>
      <c r="AG12" s="23" t="s">
        <v>7</v>
      </c>
    </row>
    <row r="13" spans="17:18" s="8" customFormat="1" ht="12.75">
      <c r="Q13" s="9"/>
      <c r="R13" s="9"/>
    </row>
    <row r="14" spans="1:32" ht="12.75">
      <c r="A14">
        <v>1</v>
      </c>
      <c r="B14">
        <v>1</v>
      </c>
      <c r="C14" s="33" t="s">
        <v>121</v>
      </c>
      <c r="D14" s="38" t="s">
        <v>77</v>
      </c>
      <c r="E14" s="38" t="s">
        <v>77</v>
      </c>
      <c r="F14" s="33"/>
      <c r="G14" s="38" t="s">
        <v>77</v>
      </c>
      <c r="H14" s="33">
        <v>71</v>
      </c>
      <c r="I14" s="33"/>
      <c r="J14" s="33"/>
      <c r="K14" s="33"/>
      <c r="L14" s="33"/>
      <c r="M14" s="33"/>
      <c r="N14" s="33"/>
      <c r="O14" s="39"/>
      <c r="P14" s="38"/>
      <c r="Q14" s="7"/>
      <c r="R14" s="7"/>
      <c r="S14">
        <v>30</v>
      </c>
      <c r="T14">
        <v>60</v>
      </c>
      <c r="U14">
        <v>60</v>
      </c>
      <c r="AE14" s="33"/>
      <c r="AF14" s="26"/>
    </row>
    <row r="15" spans="1:31" ht="12.75">
      <c r="A15">
        <v>2</v>
      </c>
      <c r="B15">
        <v>2</v>
      </c>
      <c r="C15" s="33" t="s">
        <v>121</v>
      </c>
      <c r="D15" s="38" t="s">
        <v>77</v>
      </c>
      <c r="E15" s="38" t="s">
        <v>77</v>
      </c>
      <c r="F15" s="33"/>
      <c r="G15" s="38" t="s">
        <v>77</v>
      </c>
      <c r="H15" s="33">
        <v>72</v>
      </c>
      <c r="I15" s="33"/>
      <c r="J15" s="33"/>
      <c r="K15" s="33"/>
      <c r="L15" s="33"/>
      <c r="M15" s="33"/>
      <c r="N15" s="33"/>
      <c r="O15" s="39"/>
      <c r="P15" s="38"/>
      <c r="Q15" s="7"/>
      <c r="R15" s="7"/>
      <c r="S15">
        <v>30</v>
      </c>
      <c r="T15">
        <v>60</v>
      </c>
      <c r="U15">
        <v>60</v>
      </c>
      <c r="AE15" s="33"/>
    </row>
    <row r="16" spans="1:33" ht="12.75">
      <c r="A16">
        <v>3</v>
      </c>
      <c r="B16">
        <v>3</v>
      </c>
      <c r="C16" s="33" t="s">
        <v>122</v>
      </c>
      <c r="D16" s="38" t="s">
        <v>77</v>
      </c>
      <c r="E16" s="38" t="s">
        <v>77</v>
      </c>
      <c r="F16" s="33"/>
      <c r="G16" s="38" t="s">
        <v>77</v>
      </c>
      <c r="H16" s="33">
        <v>73</v>
      </c>
      <c r="I16" s="33"/>
      <c r="J16" s="33"/>
      <c r="K16" s="33"/>
      <c r="L16" s="33"/>
      <c r="M16" s="33"/>
      <c r="N16" s="33"/>
      <c r="P16" s="38" t="s">
        <v>149</v>
      </c>
      <c r="Q16" s="7"/>
      <c r="R16" s="7"/>
      <c r="S16">
        <v>30</v>
      </c>
      <c r="T16">
        <v>60</v>
      </c>
      <c r="U16">
        <v>60</v>
      </c>
      <c r="AE16" s="38">
        <v>7</v>
      </c>
      <c r="AF16">
        <v>7.5</v>
      </c>
      <c r="AG16">
        <f>(SUM(S16:AD16)/1000)+AF16</f>
        <v>7.65</v>
      </c>
    </row>
    <row r="17" spans="1:33" ht="12.75">
      <c r="A17">
        <v>4</v>
      </c>
      <c r="B17">
        <v>4</v>
      </c>
      <c r="C17" s="33" t="s">
        <v>122</v>
      </c>
      <c r="D17" s="38" t="s">
        <v>77</v>
      </c>
      <c r="E17" s="38" t="s">
        <v>77</v>
      </c>
      <c r="F17" s="33"/>
      <c r="G17" s="38" t="s">
        <v>77</v>
      </c>
      <c r="H17" s="33">
        <v>74</v>
      </c>
      <c r="I17" s="33"/>
      <c r="J17" s="33"/>
      <c r="K17" s="33"/>
      <c r="L17" s="33"/>
      <c r="M17" s="33"/>
      <c r="N17" s="33"/>
      <c r="O17" s="39"/>
      <c r="P17" s="38" t="s">
        <v>150</v>
      </c>
      <c r="Q17" s="7"/>
      <c r="R17" s="7"/>
      <c r="S17">
        <v>30</v>
      </c>
      <c r="T17">
        <v>60</v>
      </c>
      <c r="U17">
        <v>60</v>
      </c>
      <c r="AE17" s="33">
        <v>15</v>
      </c>
      <c r="AF17">
        <v>7.2</v>
      </c>
      <c r="AG17">
        <f aca="true" t="shared" si="2" ref="AG17:AG37">(SUM(S17:AD17)/1000)+AF17</f>
        <v>7.3500000000000005</v>
      </c>
    </row>
    <row r="18" spans="1:33" ht="12.75">
      <c r="A18">
        <v>5</v>
      </c>
      <c r="B18">
        <v>5</v>
      </c>
      <c r="C18" s="33" t="s">
        <v>123</v>
      </c>
      <c r="D18" s="38" t="s">
        <v>77</v>
      </c>
      <c r="E18" s="38" t="s">
        <v>77</v>
      </c>
      <c r="F18" s="33"/>
      <c r="G18" s="38" t="s">
        <v>77</v>
      </c>
      <c r="H18" s="33">
        <v>75</v>
      </c>
      <c r="I18" s="33"/>
      <c r="J18" s="33"/>
      <c r="K18" s="33"/>
      <c r="L18" s="33"/>
      <c r="M18" s="33"/>
      <c r="N18" s="33"/>
      <c r="O18" s="39"/>
      <c r="P18" s="38">
        <v>64</v>
      </c>
      <c r="Q18" s="7"/>
      <c r="R18" s="7"/>
      <c r="S18">
        <v>30</v>
      </c>
      <c r="T18">
        <v>60</v>
      </c>
      <c r="U18">
        <v>60</v>
      </c>
      <c r="AE18" s="33">
        <v>5</v>
      </c>
      <c r="AF18">
        <v>6.6</v>
      </c>
      <c r="AG18">
        <f t="shared" si="2"/>
        <v>6.75</v>
      </c>
    </row>
    <row r="19" spans="1:33" ht="12.75">
      <c r="A19">
        <v>6</v>
      </c>
      <c r="B19">
        <v>6</v>
      </c>
      <c r="C19" s="33" t="s">
        <v>123</v>
      </c>
      <c r="D19" s="38" t="s">
        <v>77</v>
      </c>
      <c r="E19" s="38" t="s">
        <v>77</v>
      </c>
      <c r="F19" s="33"/>
      <c r="G19" s="38" t="s">
        <v>77</v>
      </c>
      <c r="H19" s="33">
        <v>76</v>
      </c>
      <c r="I19" s="33"/>
      <c r="J19" s="33"/>
      <c r="K19" s="33"/>
      <c r="L19" s="33"/>
      <c r="M19" s="33"/>
      <c r="N19" s="33"/>
      <c r="O19" s="39"/>
      <c r="P19" s="38" t="s">
        <v>151</v>
      </c>
      <c r="Q19" s="7"/>
      <c r="R19" s="7"/>
      <c r="S19">
        <v>30</v>
      </c>
      <c r="T19">
        <v>60</v>
      </c>
      <c r="U19">
        <v>60</v>
      </c>
      <c r="AE19" s="33"/>
      <c r="AG19">
        <f t="shared" si="2"/>
        <v>0.15</v>
      </c>
    </row>
    <row r="20" spans="1:34" ht="12.75">
      <c r="A20">
        <v>7</v>
      </c>
      <c r="B20">
        <v>7</v>
      </c>
      <c r="C20" s="33" t="s">
        <v>124</v>
      </c>
      <c r="D20" s="38" t="s">
        <v>77</v>
      </c>
      <c r="E20" s="38" t="s">
        <v>77</v>
      </c>
      <c r="F20" s="33"/>
      <c r="G20" s="38" t="s">
        <v>77</v>
      </c>
      <c r="H20" s="33">
        <v>77</v>
      </c>
      <c r="I20" s="33"/>
      <c r="J20" s="33"/>
      <c r="K20" s="33"/>
      <c r="L20" s="33"/>
      <c r="M20" s="33"/>
      <c r="N20" s="33"/>
      <c r="P20" s="38" t="s">
        <v>152</v>
      </c>
      <c r="Q20" s="7"/>
      <c r="R20" s="7"/>
      <c r="S20">
        <v>30</v>
      </c>
      <c r="T20">
        <v>60</v>
      </c>
      <c r="U20">
        <v>60</v>
      </c>
      <c r="AE20" s="38">
        <v>6</v>
      </c>
      <c r="AF20">
        <v>6.2</v>
      </c>
      <c r="AG20">
        <f t="shared" si="2"/>
        <v>6.3500000000000005</v>
      </c>
      <c r="AH20" s="30"/>
    </row>
    <row r="21" spans="1:33" ht="12.75">
      <c r="A21">
        <v>8</v>
      </c>
      <c r="B21">
        <v>8</v>
      </c>
      <c r="C21" s="33" t="s">
        <v>125</v>
      </c>
      <c r="D21" s="38" t="s">
        <v>77</v>
      </c>
      <c r="E21" s="38" t="s">
        <v>77</v>
      </c>
      <c r="F21" s="33"/>
      <c r="G21" s="38" t="s">
        <v>77</v>
      </c>
      <c r="H21" s="33">
        <v>78</v>
      </c>
      <c r="I21" s="33"/>
      <c r="J21" s="33"/>
      <c r="K21" s="33"/>
      <c r="L21" s="33"/>
      <c r="M21" s="33"/>
      <c r="N21" s="33"/>
      <c r="P21" s="38" t="s">
        <v>153</v>
      </c>
      <c r="Q21" s="7"/>
      <c r="R21" s="7"/>
      <c r="S21">
        <v>30</v>
      </c>
      <c r="T21">
        <v>60</v>
      </c>
      <c r="U21">
        <v>60</v>
      </c>
      <c r="AE21" s="38">
        <v>24</v>
      </c>
      <c r="AF21">
        <v>7.5</v>
      </c>
      <c r="AG21">
        <f t="shared" si="2"/>
        <v>7.65</v>
      </c>
    </row>
    <row r="22" spans="1:33" ht="12.75">
      <c r="A22">
        <v>9</v>
      </c>
      <c r="B22">
        <v>9</v>
      </c>
      <c r="C22" s="33" t="s">
        <v>126</v>
      </c>
      <c r="D22" s="38" t="s">
        <v>77</v>
      </c>
      <c r="E22" s="38" t="s">
        <v>77</v>
      </c>
      <c r="F22" s="33"/>
      <c r="G22" s="38" t="s">
        <v>77</v>
      </c>
      <c r="H22" s="33">
        <v>79</v>
      </c>
      <c r="I22" s="33"/>
      <c r="J22" s="33"/>
      <c r="K22" s="33"/>
      <c r="L22" s="33"/>
      <c r="M22" s="33"/>
      <c r="N22" s="33"/>
      <c r="O22" s="39"/>
      <c r="P22" s="38" t="s">
        <v>154</v>
      </c>
      <c r="Q22" s="7"/>
      <c r="R22" s="7"/>
      <c r="S22">
        <v>30</v>
      </c>
      <c r="T22">
        <v>60</v>
      </c>
      <c r="U22">
        <v>60</v>
      </c>
      <c r="AE22" s="38">
        <v>20</v>
      </c>
      <c r="AF22">
        <v>1.75</v>
      </c>
      <c r="AG22">
        <f t="shared" si="2"/>
        <v>1.9</v>
      </c>
    </row>
    <row r="23" spans="1:33" ht="12.75">
      <c r="A23">
        <v>10</v>
      </c>
      <c r="B23">
        <v>10</v>
      </c>
      <c r="C23" s="33" t="s">
        <v>127</v>
      </c>
      <c r="D23" s="38" t="s">
        <v>77</v>
      </c>
      <c r="E23" s="38" t="s">
        <v>77</v>
      </c>
      <c r="F23" s="33"/>
      <c r="G23" s="38" t="s">
        <v>77</v>
      </c>
      <c r="H23" s="33">
        <v>80</v>
      </c>
      <c r="I23" s="33"/>
      <c r="J23" s="33"/>
      <c r="K23" s="33"/>
      <c r="L23" s="33"/>
      <c r="M23" s="33"/>
      <c r="N23" s="33"/>
      <c r="P23" s="38" t="s">
        <v>155</v>
      </c>
      <c r="Q23" s="7"/>
      <c r="R23" s="7"/>
      <c r="S23">
        <v>30</v>
      </c>
      <c r="T23">
        <v>60</v>
      </c>
      <c r="U23">
        <v>60</v>
      </c>
      <c r="AE23" s="38"/>
      <c r="AG23">
        <f t="shared" si="2"/>
        <v>0.15</v>
      </c>
    </row>
    <row r="24" spans="1:33" ht="12.75">
      <c r="A24">
        <v>11</v>
      </c>
      <c r="B24">
        <v>11</v>
      </c>
      <c r="C24" s="33" t="s">
        <v>128</v>
      </c>
      <c r="D24" s="38" t="s">
        <v>77</v>
      </c>
      <c r="E24" s="38" t="s">
        <v>77</v>
      </c>
      <c r="F24" s="33"/>
      <c r="G24" s="38" t="s">
        <v>77</v>
      </c>
      <c r="H24" s="33">
        <v>81</v>
      </c>
      <c r="I24" s="33"/>
      <c r="J24" s="33"/>
      <c r="K24" s="33"/>
      <c r="L24" s="33"/>
      <c r="M24" s="33"/>
      <c r="N24" s="33"/>
      <c r="O24" s="39"/>
      <c r="P24" s="38" t="s">
        <v>156</v>
      </c>
      <c r="Q24" s="7"/>
      <c r="R24" s="7"/>
      <c r="S24">
        <v>30</v>
      </c>
      <c r="T24">
        <v>60</v>
      </c>
      <c r="U24">
        <v>60</v>
      </c>
      <c r="AE24" s="38">
        <v>12</v>
      </c>
      <c r="AF24">
        <v>3.8</v>
      </c>
      <c r="AG24">
        <f t="shared" si="2"/>
        <v>3.9499999999999997</v>
      </c>
    </row>
    <row r="25" spans="1:33" ht="12.75">
      <c r="A25">
        <v>12</v>
      </c>
      <c r="B25">
        <v>12</v>
      </c>
      <c r="C25" s="33" t="s">
        <v>129</v>
      </c>
      <c r="D25" s="38" t="s">
        <v>77</v>
      </c>
      <c r="E25" s="38" t="s">
        <v>77</v>
      </c>
      <c r="F25" s="33"/>
      <c r="G25" s="38" t="s">
        <v>77</v>
      </c>
      <c r="H25" s="33">
        <v>82</v>
      </c>
      <c r="I25" s="33"/>
      <c r="J25" s="33"/>
      <c r="K25" s="33"/>
      <c r="L25" s="33"/>
      <c r="M25" s="33"/>
      <c r="N25" s="33"/>
      <c r="P25" s="38" t="s">
        <v>157</v>
      </c>
      <c r="Q25" s="7"/>
      <c r="R25" s="7"/>
      <c r="S25">
        <v>30</v>
      </c>
      <c r="T25">
        <v>60</v>
      </c>
      <c r="U25">
        <v>60</v>
      </c>
      <c r="AE25" s="33">
        <v>3</v>
      </c>
      <c r="AF25">
        <v>7</v>
      </c>
      <c r="AG25">
        <f t="shared" si="2"/>
        <v>7.15</v>
      </c>
    </row>
    <row r="26" spans="1:33" s="10" customFormat="1" ht="12.75">
      <c r="A26" s="10">
        <v>13</v>
      </c>
      <c r="B26" s="10">
        <v>13</v>
      </c>
      <c r="C26" s="33" t="s">
        <v>130</v>
      </c>
      <c r="D26" s="38" t="s">
        <v>77</v>
      </c>
      <c r="E26" s="38" t="s">
        <v>77</v>
      </c>
      <c r="F26" s="33"/>
      <c r="G26" s="38" t="s">
        <v>77</v>
      </c>
      <c r="H26" s="33">
        <v>83</v>
      </c>
      <c r="I26" s="33"/>
      <c r="J26" s="33"/>
      <c r="K26" s="33"/>
      <c r="L26" s="33"/>
      <c r="M26" s="33"/>
      <c r="N26" s="33"/>
      <c r="P26" s="35">
        <v>1</v>
      </c>
      <c r="Q26" s="11"/>
      <c r="S26">
        <v>30</v>
      </c>
      <c r="T26">
        <v>60</v>
      </c>
      <c r="U26">
        <v>60</v>
      </c>
      <c r="V26"/>
      <c r="W26"/>
      <c r="X26"/>
      <c r="AE26" s="36"/>
      <c r="AF26"/>
      <c r="AG26">
        <f t="shared" si="2"/>
        <v>0.15</v>
      </c>
    </row>
    <row r="27" spans="1:34" s="10" customFormat="1" ht="12.75">
      <c r="A27" s="10">
        <v>14</v>
      </c>
      <c r="B27" s="10">
        <v>14</v>
      </c>
      <c r="C27" s="33" t="s">
        <v>131</v>
      </c>
      <c r="D27" s="38" t="s">
        <v>77</v>
      </c>
      <c r="E27" s="38" t="s">
        <v>77</v>
      </c>
      <c r="F27" s="33"/>
      <c r="G27" s="38" t="s">
        <v>77</v>
      </c>
      <c r="H27" s="33">
        <v>84</v>
      </c>
      <c r="I27" s="33"/>
      <c r="J27" s="33"/>
      <c r="K27" s="33"/>
      <c r="L27" s="33"/>
      <c r="M27" s="33"/>
      <c r="N27" s="33"/>
      <c r="P27" s="35" t="s">
        <v>158</v>
      </c>
      <c r="Q27" s="11"/>
      <c r="R27" s="11"/>
      <c r="S27">
        <v>30</v>
      </c>
      <c r="T27">
        <v>60</v>
      </c>
      <c r="U27">
        <v>60</v>
      </c>
      <c r="V27" s="28"/>
      <c r="W27"/>
      <c r="X27"/>
      <c r="AE27" s="36">
        <v>19</v>
      </c>
      <c r="AF27">
        <v>8.3</v>
      </c>
      <c r="AG27">
        <f t="shared" si="2"/>
        <v>8.450000000000001</v>
      </c>
      <c r="AH27" s="25"/>
    </row>
    <row r="28" spans="1:34" s="10" customFormat="1" ht="12.75">
      <c r="A28" s="10">
        <v>15</v>
      </c>
      <c r="B28" s="10">
        <v>15</v>
      </c>
      <c r="C28" s="33" t="s">
        <v>132</v>
      </c>
      <c r="D28" s="38" t="s">
        <v>77</v>
      </c>
      <c r="E28" s="38" t="s">
        <v>77</v>
      </c>
      <c r="F28" s="33"/>
      <c r="G28" s="38" t="s">
        <v>77</v>
      </c>
      <c r="H28" s="33">
        <v>85</v>
      </c>
      <c r="I28" s="33"/>
      <c r="J28" s="33"/>
      <c r="K28" s="33"/>
      <c r="L28" s="33"/>
      <c r="M28" s="33"/>
      <c r="N28" s="33"/>
      <c r="O28" s="36"/>
      <c r="P28" s="35" t="s">
        <v>159</v>
      </c>
      <c r="Q28" s="11"/>
      <c r="S28">
        <v>30</v>
      </c>
      <c r="T28">
        <v>60</v>
      </c>
      <c r="U28">
        <v>60</v>
      </c>
      <c r="V28"/>
      <c r="W28"/>
      <c r="X28"/>
      <c r="AE28" s="35">
        <v>9</v>
      </c>
      <c r="AF28" s="10">
        <v>6.2</v>
      </c>
      <c r="AG28">
        <f t="shared" si="2"/>
        <v>6.3500000000000005</v>
      </c>
      <c r="AH28" s="25"/>
    </row>
    <row r="29" spans="1:33" s="10" customFormat="1" ht="12.75">
      <c r="A29" s="10">
        <v>16</v>
      </c>
      <c r="B29" s="10">
        <v>16</v>
      </c>
      <c r="C29" s="35" t="s">
        <v>133</v>
      </c>
      <c r="D29" s="38" t="s">
        <v>77</v>
      </c>
      <c r="E29" s="38" t="s">
        <v>77</v>
      </c>
      <c r="F29" s="33"/>
      <c r="G29" s="38" t="s">
        <v>77</v>
      </c>
      <c r="H29" s="33">
        <v>86</v>
      </c>
      <c r="I29" s="33"/>
      <c r="J29" s="33"/>
      <c r="K29" s="33"/>
      <c r="L29" s="33"/>
      <c r="M29" s="33"/>
      <c r="N29" s="33"/>
      <c r="P29" s="35" t="s">
        <v>160</v>
      </c>
      <c r="Q29" s="11"/>
      <c r="R29" s="11"/>
      <c r="S29">
        <v>30</v>
      </c>
      <c r="T29">
        <v>60</v>
      </c>
      <c r="U29">
        <v>60</v>
      </c>
      <c r="V29"/>
      <c r="W29"/>
      <c r="AE29" s="35"/>
      <c r="AG29">
        <f t="shared" si="2"/>
        <v>0.15</v>
      </c>
    </row>
    <row r="30" spans="1:33" s="10" customFormat="1" ht="12.75">
      <c r="A30" s="10">
        <v>17</v>
      </c>
      <c r="B30" s="10">
        <v>17</v>
      </c>
      <c r="C30" s="36" t="s">
        <v>134</v>
      </c>
      <c r="D30" s="38" t="s">
        <v>77</v>
      </c>
      <c r="E30" s="38" t="s">
        <v>77</v>
      </c>
      <c r="F30" s="33"/>
      <c r="G30" s="38" t="s">
        <v>77</v>
      </c>
      <c r="H30" s="33">
        <v>87</v>
      </c>
      <c r="I30" s="33"/>
      <c r="J30" s="33"/>
      <c r="K30" s="33"/>
      <c r="L30" s="33"/>
      <c r="M30" s="33"/>
      <c r="N30" s="33"/>
      <c r="P30" s="35" t="s">
        <v>161</v>
      </c>
      <c r="Q30" s="11"/>
      <c r="R30" s="11"/>
      <c r="S30">
        <v>30</v>
      </c>
      <c r="T30">
        <v>60</v>
      </c>
      <c r="U30">
        <v>60</v>
      </c>
      <c r="V30"/>
      <c r="W30"/>
      <c r="X30"/>
      <c r="AE30" s="35">
        <v>17</v>
      </c>
      <c r="AF30" s="10">
        <v>9.2</v>
      </c>
      <c r="AG30">
        <f t="shared" si="2"/>
        <v>9.35</v>
      </c>
    </row>
    <row r="31" spans="1:34" s="10" customFormat="1" ht="12.75">
      <c r="A31" s="10">
        <v>18</v>
      </c>
      <c r="B31" s="10">
        <v>18</v>
      </c>
      <c r="C31" s="36" t="s">
        <v>135</v>
      </c>
      <c r="D31" s="38" t="s">
        <v>77</v>
      </c>
      <c r="E31" s="38" t="s">
        <v>77</v>
      </c>
      <c r="F31" s="33"/>
      <c r="G31" s="38" t="s">
        <v>77</v>
      </c>
      <c r="H31" s="33">
        <v>88</v>
      </c>
      <c r="I31" s="33"/>
      <c r="J31" s="33"/>
      <c r="K31" s="33"/>
      <c r="L31" s="33"/>
      <c r="M31" s="33"/>
      <c r="N31" s="33"/>
      <c r="P31" s="35" t="s">
        <v>162</v>
      </c>
      <c r="Q31" s="11"/>
      <c r="R31" s="11"/>
      <c r="S31">
        <v>30</v>
      </c>
      <c r="T31">
        <v>60</v>
      </c>
      <c r="U31">
        <v>60</v>
      </c>
      <c r="V31"/>
      <c r="W31"/>
      <c r="X31"/>
      <c r="AE31" s="35">
        <v>21</v>
      </c>
      <c r="AF31" s="10">
        <v>7.75</v>
      </c>
      <c r="AG31">
        <f t="shared" si="2"/>
        <v>7.9</v>
      </c>
      <c r="AH31" s="25"/>
    </row>
    <row r="32" spans="1:33" s="10" customFormat="1" ht="12.75">
      <c r="A32" s="10">
        <v>19</v>
      </c>
      <c r="B32" s="10">
        <v>19</v>
      </c>
      <c r="C32" s="36" t="s">
        <v>136</v>
      </c>
      <c r="D32" s="38" t="s">
        <v>77</v>
      </c>
      <c r="E32" s="38" t="s">
        <v>77</v>
      </c>
      <c r="F32" s="33"/>
      <c r="G32" s="38" t="s">
        <v>77</v>
      </c>
      <c r="H32" s="33">
        <v>89</v>
      </c>
      <c r="I32" s="33"/>
      <c r="J32" s="33"/>
      <c r="K32" s="33"/>
      <c r="L32" s="33"/>
      <c r="M32" s="33"/>
      <c r="N32" s="33"/>
      <c r="P32" s="35" t="s">
        <v>163</v>
      </c>
      <c r="Q32" s="11"/>
      <c r="R32" s="11"/>
      <c r="S32">
        <v>30</v>
      </c>
      <c r="T32">
        <v>60</v>
      </c>
      <c r="U32">
        <v>60</v>
      </c>
      <c r="V32"/>
      <c r="W32"/>
      <c r="X32"/>
      <c r="AE32" s="35">
        <v>22</v>
      </c>
      <c r="AF32" s="10">
        <v>7.7</v>
      </c>
      <c r="AG32">
        <f t="shared" si="2"/>
        <v>7.8500000000000005</v>
      </c>
    </row>
    <row r="33" spans="1:33" s="10" customFormat="1" ht="12.75">
      <c r="A33" s="10">
        <v>20</v>
      </c>
      <c r="B33" s="10">
        <v>20</v>
      </c>
      <c r="C33" s="36" t="s">
        <v>137</v>
      </c>
      <c r="D33" s="38" t="s">
        <v>77</v>
      </c>
      <c r="E33" s="38" t="s">
        <v>77</v>
      </c>
      <c r="F33" s="33"/>
      <c r="G33" s="38" t="s">
        <v>77</v>
      </c>
      <c r="H33" s="33">
        <v>90</v>
      </c>
      <c r="I33" s="33"/>
      <c r="J33" s="33"/>
      <c r="K33" s="33"/>
      <c r="L33" s="33"/>
      <c r="M33" s="33"/>
      <c r="N33" s="33"/>
      <c r="P33" s="35">
        <v>24</v>
      </c>
      <c r="Q33" s="11"/>
      <c r="R33" s="11"/>
      <c r="S33">
        <v>30</v>
      </c>
      <c r="T33">
        <v>60</v>
      </c>
      <c r="U33">
        <v>60</v>
      </c>
      <c r="V33"/>
      <c r="W33"/>
      <c r="AE33" s="36">
        <v>4</v>
      </c>
      <c r="AF33" s="10">
        <v>7.2</v>
      </c>
      <c r="AG33">
        <f t="shared" si="2"/>
        <v>7.3500000000000005</v>
      </c>
    </row>
    <row r="34" spans="1:33" s="10" customFormat="1" ht="12.75">
      <c r="A34" s="10">
        <v>21</v>
      </c>
      <c r="B34" s="10">
        <v>21</v>
      </c>
      <c r="C34" s="36" t="s">
        <v>138</v>
      </c>
      <c r="D34" s="38" t="s">
        <v>77</v>
      </c>
      <c r="E34" s="38" t="s">
        <v>77</v>
      </c>
      <c r="F34" s="33"/>
      <c r="G34" s="38" t="s">
        <v>77</v>
      </c>
      <c r="H34" s="33">
        <v>91</v>
      </c>
      <c r="I34" s="33"/>
      <c r="J34" s="33"/>
      <c r="K34" s="33"/>
      <c r="L34" s="33"/>
      <c r="M34" s="33"/>
      <c r="N34" s="33"/>
      <c r="O34" s="36"/>
      <c r="P34" s="35" t="s">
        <v>164</v>
      </c>
      <c r="Q34" s="11"/>
      <c r="R34" s="11"/>
      <c r="S34">
        <v>30</v>
      </c>
      <c r="T34">
        <v>60</v>
      </c>
      <c r="U34">
        <v>60</v>
      </c>
      <c r="V34"/>
      <c r="W34"/>
      <c r="AE34" s="36">
        <v>18</v>
      </c>
      <c r="AF34" s="10">
        <v>0.3</v>
      </c>
      <c r="AG34">
        <f t="shared" si="2"/>
        <v>0.44999999999999996</v>
      </c>
    </row>
    <row r="35" spans="1:33" s="10" customFormat="1" ht="12.75">
      <c r="A35" s="10">
        <v>22</v>
      </c>
      <c r="B35" s="10">
        <v>22</v>
      </c>
      <c r="C35" s="36" t="s">
        <v>139</v>
      </c>
      <c r="D35" s="38" t="s">
        <v>77</v>
      </c>
      <c r="E35" s="38" t="s">
        <v>77</v>
      </c>
      <c r="F35" s="33"/>
      <c r="G35" s="38" t="s">
        <v>77</v>
      </c>
      <c r="H35" s="33">
        <v>92</v>
      </c>
      <c r="I35" s="33"/>
      <c r="J35" s="33"/>
      <c r="K35" s="33"/>
      <c r="L35" s="33"/>
      <c r="M35" s="33"/>
      <c r="N35" s="33"/>
      <c r="P35" s="35" t="s">
        <v>165</v>
      </c>
      <c r="Q35" s="11"/>
      <c r="R35" s="11"/>
      <c r="S35">
        <v>30</v>
      </c>
      <c r="T35">
        <v>60</v>
      </c>
      <c r="U35">
        <v>60</v>
      </c>
      <c r="V35"/>
      <c r="W35"/>
      <c r="AE35" s="36">
        <v>13</v>
      </c>
      <c r="AF35" s="10">
        <v>3.85</v>
      </c>
      <c r="AG35">
        <f t="shared" si="2"/>
        <v>4</v>
      </c>
    </row>
    <row r="36" spans="1:34" s="10" customFormat="1" ht="12.75">
      <c r="A36" s="10">
        <v>23</v>
      </c>
      <c r="B36" s="10">
        <v>23</v>
      </c>
      <c r="C36" s="36" t="s">
        <v>140</v>
      </c>
      <c r="D36" s="38" t="s">
        <v>77</v>
      </c>
      <c r="E36" s="38" t="s">
        <v>77</v>
      </c>
      <c r="F36" s="33"/>
      <c r="G36" s="38" t="s">
        <v>77</v>
      </c>
      <c r="H36" s="33">
        <v>93</v>
      </c>
      <c r="I36" s="33"/>
      <c r="J36" s="33"/>
      <c r="K36" s="33"/>
      <c r="L36" s="33"/>
      <c r="M36" s="33"/>
      <c r="N36" s="33"/>
      <c r="P36" s="35" t="s">
        <v>166</v>
      </c>
      <c r="Q36" s="11"/>
      <c r="R36" s="11"/>
      <c r="S36">
        <v>30</v>
      </c>
      <c r="T36">
        <v>60</v>
      </c>
      <c r="U36">
        <v>60</v>
      </c>
      <c r="V36"/>
      <c r="W36"/>
      <c r="AE36" s="35">
        <v>12</v>
      </c>
      <c r="AG36">
        <f t="shared" si="2"/>
        <v>0.15</v>
      </c>
      <c r="AH36" s="25"/>
    </row>
    <row r="37" spans="1:34" s="10" customFormat="1" ht="12.75">
      <c r="A37" s="10">
        <v>24</v>
      </c>
      <c r="B37" s="10">
        <v>24</v>
      </c>
      <c r="C37" s="36" t="s">
        <v>141</v>
      </c>
      <c r="D37" s="38" t="s">
        <v>77</v>
      </c>
      <c r="E37" s="38" t="s">
        <v>77</v>
      </c>
      <c r="F37" s="33"/>
      <c r="G37" s="38" t="s">
        <v>77</v>
      </c>
      <c r="H37" s="33">
        <v>94</v>
      </c>
      <c r="I37" s="33"/>
      <c r="J37" s="33"/>
      <c r="K37" s="33"/>
      <c r="L37" s="33"/>
      <c r="M37" s="33"/>
      <c r="N37" s="33"/>
      <c r="O37" s="36"/>
      <c r="P37" s="35" t="s">
        <v>167</v>
      </c>
      <c r="Q37" s="11"/>
      <c r="R37" s="11"/>
      <c r="S37">
        <v>30</v>
      </c>
      <c r="T37">
        <v>60</v>
      </c>
      <c r="U37">
        <v>60</v>
      </c>
      <c r="V37"/>
      <c r="AE37" s="35">
        <v>11</v>
      </c>
      <c r="AF37" s="10">
        <v>3.2</v>
      </c>
      <c r="AG37">
        <f t="shared" si="2"/>
        <v>3.35</v>
      </c>
      <c r="AH37" s="25"/>
    </row>
    <row r="38" spans="2:32" ht="12.75">
      <c r="B38" s="40"/>
      <c r="P38" s="33"/>
      <c r="W38" s="10"/>
      <c r="X38" s="10"/>
      <c r="Y38" s="10"/>
      <c r="Z38" s="10"/>
      <c r="AA38" s="10"/>
      <c r="AB38" s="10"/>
      <c r="AC38" s="10"/>
      <c r="AD38" s="10"/>
      <c r="AF38" s="10"/>
    </row>
    <row r="39" ht="12.75">
      <c r="AG39">
        <f>SUM(AG14:AG37)</f>
        <v>104.55</v>
      </c>
    </row>
  </sheetData>
  <sheetProtection/>
  <printOptions gridLines="1" horizontalCentered="1" verticalCentered="1"/>
  <pageMargins left="0.25" right="0.25" top="0.25" bottom="0.25" header="0.5" footer="0.5"/>
  <pageSetup orientation="landscape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117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207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49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42765</v>
      </c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3057</v>
      </c>
    </row>
    <row r="8" ht="12.75">
      <c r="A8" t="s">
        <v>23</v>
      </c>
    </row>
    <row r="9" spans="4:29" ht="12.75">
      <c r="D9">
        <f>COUNTIF(D14:D37,"x")</f>
        <v>22</v>
      </c>
      <c r="E9">
        <f aca="true" t="shared" si="0" ref="E9:M9">COUNTIF(E14:E37,"x")</f>
        <v>10</v>
      </c>
      <c r="F9">
        <f t="shared" si="0"/>
        <v>22</v>
      </c>
      <c r="G9">
        <f t="shared" si="0"/>
        <v>0</v>
      </c>
      <c r="H9">
        <f t="shared" si="0"/>
        <v>12</v>
      </c>
      <c r="I9">
        <f t="shared" si="0"/>
        <v>0</v>
      </c>
      <c r="J9">
        <f t="shared" si="0"/>
        <v>22</v>
      </c>
      <c r="K9">
        <f t="shared" si="0"/>
        <v>0</v>
      </c>
      <c r="L9">
        <f t="shared" si="0"/>
        <v>0</v>
      </c>
      <c r="M9">
        <f t="shared" si="0"/>
        <v>0</v>
      </c>
      <c r="N9">
        <v>4</v>
      </c>
      <c r="O9">
        <v>23</v>
      </c>
      <c r="Q9">
        <f>COUNT(Q14:Q37)</f>
        <v>0</v>
      </c>
      <c r="R9">
        <f aca="true" t="shared" si="1" ref="R9:AC9">COUNT(R14:R37)</f>
        <v>22</v>
      </c>
      <c r="S9">
        <f t="shared" si="1"/>
        <v>22</v>
      </c>
      <c r="T9">
        <f t="shared" si="1"/>
        <v>22</v>
      </c>
      <c r="U9">
        <f t="shared" si="1"/>
        <v>6</v>
      </c>
      <c r="V9">
        <f t="shared" si="1"/>
        <v>6</v>
      </c>
      <c r="W9">
        <f t="shared" si="1"/>
        <v>6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9</v>
      </c>
      <c r="AB9">
        <f t="shared" si="1"/>
        <v>5</v>
      </c>
      <c r="AC9">
        <f t="shared" si="1"/>
        <v>5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/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3027</v>
      </c>
      <c r="D14" s="53" t="s">
        <v>77</v>
      </c>
      <c r="E14" s="53" t="s">
        <v>77</v>
      </c>
      <c r="F14" s="53" t="s">
        <v>77</v>
      </c>
      <c r="G14" s="53"/>
      <c r="H14" s="53" t="s">
        <v>77</v>
      </c>
      <c r="I14" s="53"/>
      <c r="J14" s="53" t="s">
        <v>77</v>
      </c>
      <c r="K14" s="53" t="s">
        <v>179</v>
      </c>
      <c r="L14" s="53"/>
      <c r="M14" s="35"/>
      <c r="N14" s="36" t="s">
        <v>77</v>
      </c>
      <c r="O14" s="53">
        <v>64</v>
      </c>
      <c r="P14" s="54"/>
      <c r="Q14" s="54"/>
      <c r="R14" s="52">
        <v>60</v>
      </c>
      <c r="S14" s="52">
        <v>60</v>
      </c>
      <c r="T14" s="52">
        <v>60</v>
      </c>
      <c r="V14" s="52">
        <v>125</v>
      </c>
      <c r="W14" s="52">
        <v>60</v>
      </c>
      <c r="AA14" s="52">
        <v>500</v>
      </c>
      <c r="AB14" s="52">
        <v>1000</v>
      </c>
      <c r="AC14" s="52">
        <v>60</v>
      </c>
      <c r="AD14" s="53">
        <v>1</v>
      </c>
      <c r="AE14" s="55">
        <v>6</v>
      </c>
      <c r="AF14" s="52">
        <f>(SUM(R14:AC14)/1000)+AE14</f>
        <v>7.925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2942</v>
      </c>
      <c r="D15" s="53" t="s">
        <v>77</v>
      </c>
      <c r="E15" s="53" t="s">
        <v>77</v>
      </c>
      <c r="F15" s="53" t="s">
        <v>77</v>
      </c>
      <c r="G15" s="53"/>
      <c r="H15" s="53"/>
      <c r="I15" s="53"/>
      <c r="J15" s="53" t="s">
        <v>77</v>
      </c>
      <c r="K15" s="53"/>
      <c r="L15" s="53"/>
      <c r="M15" s="53"/>
      <c r="N15" s="36"/>
      <c r="O15" s="35" t="s">
        <v>162</v>
      </c>
      <c r="P15" s="54"/>
      <c r="Q15" s="54"/>
      <c r="R15" s="52">
        <v>60</v>
      </c>
      <c r="S15" s="52">
        <v>60</v>
      </c>
      <c r="T15" s="52">
        <v>60</v>
      </c>
      <c r="AD15" s="53">
        <v>12</v>
      </c>
      <c r="AE15" s="52">
        <v>3.1</v>
      </c>
      <c r="AF15" s="52">
        <f aca="true" t="shared" si="2" ref="AF15:AF38">(SUM(R15:AC15)/1000)+AE15</f>
        <v>3.2800000000000002</v>
      </c>
      <c r="AH15" s="52">
        <v>2</v>
      </c>
    </row>
    <row r="16" spans="1:34" s="52" customFormat="1" ht="12.75">
      <c r="A16" s="52">
        <v>3</v>
      </c>
      <c r="B16" s="52">
        <v>3</v>
      </c>
      <c r="C16" s="53">
        <v>2537</v>
      </c>
      <c r="D16" s="53" t="s">
        <v>77</v>
      </c>
      <c r="E16" s="53"/>
      <c r="F16" s="53" t="s">
        <v>77</v>
      </c>
      <c r="G16" s="53"/>
      <c r="H16" s="53" t="s">
        <v>77</v>
      </c>
      <c r="I16" s="53"/>
      <c r="J16" s="53" t="s">
        <v>77</v>
      </c>
      <c r="K16" s="53"/>
      <c r="L16" s="53"/>
      <c r="M16" s="53"/>
      <c r="N16" s="53" t="s">
        <v>77</v>
      </c>
      <c r="O16" s="35" t="s">
        <v>158</v>
      </c>
      <c r="P16" s="54"/>
      <c r="Q16" s="54"/>
      <c r="R16" s="52">
        <v>60</v>
      </c>
      <c r="S16" s="52">
        <v>60</v>
      </c>
      <c r="T16" s="52">
        <v>60</v>
      </c>
      <c r="AA16" s="52">
        <v>500</v>
      </c>
      <c r="AB16" s="52">
        <v>1000</v>
      </c>
      <c r="AC16" s="52">
        <v>60</v>
      </c>
      <c r="AD16" s="35">
        <v>13</v>
      </c>
      <c r="AE16" s="52">
        <v>4.2</v>
      </c>
      <c r="AF16" s="52">
        <f t="shared" si="2"/>
        <v>5.94</v>
      </c>
      <c r="AH16" s="52">
        <v>3</v>
      </c>
    </row>
    <row r="17" spans="1:34" s="52" customFormat="1" ht="12.75">
      <c r="A17" s="52">
        <v>4</v>
      </c>
      <c r="B17" s="52">
        <v>4</v>
      </c>
      <c r="C17" s="53">
        <v>2025</v>
      </c>
      <c r="D17" s="53" t="s">
        <v>77</v>
      </c>
      <c r="E17" s="53" t="s">
        <v>77</v>
      </c>
      <c r="F17" s="53" t="s">
        <v>77</v>
      </c>
      <c r="G17" s="53"/>
      <c r="H17" s="53" t="s">
        <v>77</v>
      </c>
      <c r="I17" s="53"/>
      <c r="J17" s="53" t="s">
        <v>77</v>
      </c>
      <c r="K17" s="53"/>
      <c r="L17" s="53"/>
      <c r="M17" s="35"/>
      <c r="N17" s="36" t="s">
        <v>77</v>
      </c>
      <c r="O17" s="35" t="s">
        <v>149</v>
      </c>
      <c r="P17" s="54"/>
      <c r="Q17" s="54"/>
      <c r="R17" s="52">
        <v>60</v>
      </c>
      <c r="S17" s="52">
        <v>60</v>
      </c>
      <c r="T17" s="52">
        <v>60</v>
      </c>
      <c r="V17" s="52">
        <v>125</v>
      </c>
      <c r="W17" s="52">
        <v>60</v>
      </c>
      <c r="AA17" s="58">
        <v>500</v>
      </c>
      <c r="AD17" s="53">
        <v>18</v>
      </c>
      <c r="AE17" s="52">
        <v>7.3</v>
      </c>
      <c r="AF17" s="52">
        <f t="shared" si="2"/>
        <v>8.165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1521</v>
      </c>
      <c r="D18" s="53" t="s">
        <v>77</v>
      </c>
      <c r="E18" s="53"/>
      <c r="F18" s="53" t="s">
        <v>77</v>
      </c>
      <c r="G18" s="53"/>
      <c r="H18" s="53" t="s">
        <v>77</v>
      </c>
      <c r="I18" s="53"/>
      <c r="J18" s="53" t="s">
        <v>77</v>
      </c>
      <c r="K18" s="53"/>
      <c r="L18" s="53"/>
      <c r="M18" s="53"/>
      <c r="N18" s="36"/>
      <c r="O18" s="35">
        <v>28</v>
      </c>
      <c r="P18" s="54"/>
      <c r="Q18" s="54"/>
      <c r="R18" s="52">
        <v>60</v>
      </c>
      <c r="S18" s="52">
        <v>60</v>
      </c>
      <c r="T18" s="52">
        <v>60</v>
      </c>
      <c r="AD18" s="53">
        <v>19</v>
      </c>
      <c r="AE18" s="52">
        <v>8.15</v>
      </c>
      <c r="AF18" s="52">
        <f t="shared" si="2"/>
        <v>8.33</v>
      </c>
      <c r="AH18" s="52">
        <v>5</v>
      </c>
    </row>
    <row r="19" spans="1:34" s="52" customFormat="1" ht="12.75">
      <c r="A19" s="52">
        <v>6</v>
      </c>
      <c r="B19" s="52">
        <v>6</v>
      </c>
      <c r="C19" s="53">
        <v>1264</v>
      </c>
      <c r="D19" s="53" t="s">
        <v>77</v>
      </c>
      <c r="E19" s="53" t="s">
        <v>77</v>
      </c>
      <c r="F19" s="53" t="s">
        <v>77</v>
      </c>
      <c r="G19" s="53"/>
      <c r="H19" s="53"/>
      <c r="I19" s="53"/>
      <c r="J19" s="53" t="s">
        <v>77</v>
      </c>
      <c r="K19" s="53"/>
      <c r="L19" s="53"/>
      <c r="M19" s="35"/>
      <c r="N19" s="36" t="s">
        <v>77</v>
      </c>
      <c r="O19" s="35">
        <v>9</v>
      </c>
      <c r="P19" s="54"/>
      <c r="Q19" s="54"/>
      <c r="R19" s="52">
        <v>60</v>
      </c>
      <c r="S19" s="52">
        <v>60</v>
      </c>
      <c r="T19" s="52">
        <v>60</v>
      </c>
      <c r="AA19" s="52">
        <v>500</v>
      </c>
      <c r="AD19" s="53">
        <v>5</v>
      </c>
      <c r="AE19" s="52">
        <v>7.7</v>
      </c>
      <c r="AF19" s="52">
        <f t="shared" si="2"/>
        <v>8.38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1012</v>
      </c>
      <c r="D20" s="53" t="s">
        <v>77</v>
      </c>
      <c r="E20" s="53"/>
      <c r="F20" s="53" t="s">
        <v>77</v>
      </c>
      <c r="G20" s="53"/>
      <c r="H20" s="53" t="s">
        <v>77</v>
      </c>
      <c r="I20" s="53"/>
      <c r="J20" s="53" t="s">
        <v>77</v>
      </c>
      <c r="K20" s="53"/>
      <c r="L20" s="53"/>
      <c r="M20" s="53"/>
      <c r="N20" s="53"/>
      <c r="O20" s="35" t="s">
        <v>161</v>
      </c>
      <c r="P20" s="54"/>
      <c r="Q20" s="54"/>
      <c r="R20" s="52">
        <v>60</v>
      </c>
      <c r="S20" s="52">
        <v>60</v>
      </c>
      <c r="T20" s="52">
        <v>60</v>
      </c>
      <c r="AD20" s="35">
        <v>9</v>
      </c>
      <c r="AE20" s="52">
        <v>7.25</v>
      </c>
      <c r="AF20" s="52">
        <f t="shared" si="2"/>
        <v>7.43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808</v>
      </c>
      <c r="D21" s="53" t="s">
        <v>77</v>
      </c>
      <c r="E21" s="53"/>
      <c r="F21" s="53" t="s">
        <v>77</v>
      </c>
      <c r="G21" s="53"/>
      <c r="H21" s="53"/>
      <c r="I21" s="53"/>
      <c r="J21" s="53" t="s">
        <v>77</v>
      </c>
      <c r="K21" s="53"/>
      <c r="L21" s="53"/>
      <c r="M21" s="53"/>
      <c r="N21" s="53"/>
      <c r="O21" s="35" t="s">
        <v>157</v>
      </c>
      <c r="P21" s="54"/>
      <c r="Q21" s="54"/>
      <c r="R21" s="52">
        <v>60</v>
      </c>
      <c r="S21" s="52">
        <v>60</v>
      </c>
      <c r="T21" s="52">
        <v>60</v>
      </c>
      <c r="AD21" s="35">
        <v>2</v>
      </c>
      <c r="AE21" s="52">
        <v>9</v>
      </c>
      <c r="AF21" s="52">
        <f t="shared" si="2"/>
        <v>9.18</v>
      </c>
      <c r="AH21" s="52">
        <v>8</v>
      </c>
    </row>
    <row r="22" spans="1:34" s="52" customFormat="1" ht="12.75">
      <c r="A22" s="52">
        <v>9</v>
      </c>
      <c r="B22" s="52">
        <v>9</v>
      </c>
      <c r="C22" s="53">
        <v>707</v>
      </c>
      <c r="D22" s="53" t="s">
        <v>77</v>
      </c>
      <c r="E22" s="53"/>
      <c r="F22" s="53" t="s">
        <v>77</v>
      </c>
      <c r="G22" s="53"/>
      <c r="H22" s="53"/>
      <c r="I22" s="53"/>
      <c r="J22" s="53" t="s">
        <v>77</v>
      </c>
      <c r="K22" s="53"/>
      <c r="L22" s="53"/>
      <c r="M22" s="53"/>
      <c r="N22" s="36"/>
      <c r="O22" s="35" t="s">
        <v>175</v>
      </c>
      <c r="P22" s="54"/>
      <c r="Q22" s="54"/>
      <c r="R22" s="52">
        <v>60</v>
      </c>
      <c r="S22" s="52">
        <v>60</v>
      </c>
      <c r="T22" s="52">
        <v>60</v>
      </c>
      <c r="AD22" s="35">
        <v>20</v>
      </c>
      <c r="AE22" s="52">
        <v>7.2</v>
      </c>
      <c r="AF22" s="52">
        <f t="shared" si="2"/>
        <v>7.38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605</v>
      </c>
      <c r="D23" s="53" t="s">
        <v>77</v>
      </c>
      <c r="E23" s="53" t="s">
        <v>77</v>
      </c>
      <c r="F23" s="53" t="s">
        <v>77</v>
      </c>
      <c r="G23" s="53"/>
      <c r="H23" s="53"/>
      <c r="I23" s="53"/>
      <c r="J23" s="53" t="s">
        <v>77</v>
      </c>
      <c r="K23" s="53"/>
      <c r="L23" s="53"/>
      <c r="M23" s="53"/>
      <c r="N23" s="53"/>
      <c r="O23" s="35" t="s">
        <v>174</v>
      </c>
      <c r="P23" s="54"/>
      <c r="Q23" s="54"/>
      <c r="R23" s="52">
        <v>60</v>
      </c>
      <c r="S23" s="52">
        <v>60</v>
      </c>
      <c r="T23" s="52">
        <v>60</v>
      </c>
      <c r="V23" s="52">
        <v>125</v>
      </c>
      <c r="W23" s="52">
        <v>60</v>
      </c>
      <c r="AB23" s="52">
        <v>1000</v>
      </c>
      <c r="AD23" s="35">
        <v>24</v>
      </c>
      <c r="AE23" s="52">
        <v>7.7</v>
      </c>
      <c r="AF23" s="52">
        <f t="shared" si="2"/>
        <v>9.065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505</v>
      </c>
      <c r="D24" s="53" t="s">
        <v>77</v>
      </c>
      <c r="E24" s="53"/>
      <c r="F24" s="53" t="s">
        <v>77</v>
      </c>
      <c r="G24" s="53"/>
      <c r="H24" s="53" t="s">
        <v>77</v>
      </c>
      <c r="I24" s="53"/>
      <c r="J24" s="53" t="s">
        <v>77</v>
      </c>
      <c r="K24" s="53"/>
      <c r="L24" s="53"/>
      <c r="M24" s="35"/>
      <c r="N24" s="36" t="s">
        <v>77</v>
      </c>
      <c r="O24" s="35">
        <v>34</v>
      </c>
      <c r="P24" s="54"/>
      <c r="Q24" s="54"/>
      <c r="R24" s="52">
        <v>60</v>
      </c>
      <c r="S24" s="52">
        <v>60</v>
      </c>
      <c r="T24" s="52">
        <v>60</v>
      </c>
      <c r="AA24" s="52">
        <v>500</v>
      </c>
      <c r="AD24" s="35">
        <v>22</v>
      </c>
      <c r="AE24" s="52">
        <v>3.5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453</v>
      </c>
      <c r="D25" s="53" t="s">
        <v>77</v>
      </c>
      <c r="E25" s="53"/>
      <c r="F25" s="53" t="s">
        <v>77</v>
      </c>
      <c r="G25" s="53"/>
      <c r="H25" s="53"/>
      <c r="I25" s="53"/>
      <c r="J25" s="53" t="s">
        <v>77</v>
      </c>
      <c r="K25" s="53"/>
      <c r="L25" s="53"/>
      <c r="M25" s="53"/>
      <c r="N25" s="36"/>
      <c r="O25" s="35" t="s">
        <v>152</v>
      </c>
      <c r="P25" s="54"/>
      <c r="Q25" s="54"/>
      <c r="R25" s="52">
        <v>60</v>
      </c>
      <c r="S25" s="52">
        <v>60</v>
      </c>
      <c r="T25" s="52">
        <v>60</v>
      </c>
      <c r="AD25" s="53">
        <v>5</v>
      </c>
      <c r="AE25" s="52">
        <v>3</v>
      </c>
      <c r="AF25" s="52">
        <f t="shared" si="2"/>
        <v>3.18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404</v>
      </c>
      <c r="D26" s="53" t="s">
        <v>77</v>
      </c>
      <c r="E26" s="53"/>
      <c r="F26" s="53" t="s">
        <v>77</v>
      </c>
      <c r="G26" s="53"/>
      <c r="H26" s="53"/>
      <c r="I26" s="53"/>
      <c r="J26" s="53" t="s">
        <v>77</v>
      </c>
      <c r="K26" s="53"/>
      <c r="L26" s="53"/>
      <c r="M26" s="53"/>
      <c r="N26" s="35"/>
      <c r="O26" s="35" t="s">
        <v>151</v>
      </c>
      <c r="P26" s="11"/>
      <c r="R26" s="52">
        <v>60</v>
      </c>
      <c r="S26" s="52">
        <v>60</v>
      </c>
      <c r="T26" s="52">
        <v>60</v>
      </c>
      <c r="U26" s="52"/>
      <c r="V26" s="52">
        <v>125</v>
      </c>
      <c r="W26" s="52">
        <v>60</v>
      </c>
      <c r="AA26" s="25"/>
      <c r="AB26" s="52"/>
      <c r="AC26" s="10">
        <v>60</v>
      </c>
      <c r="AD26" s="36">
        <v>10</v>
      </c>
      <c r="AE26" s="25">
        <v>8.1</v>
      </c>
      <c r="AF26" s="52">
        <f t="shared" si="2"/>
        <v>8.525</v>
      </c>
      <c r="AH26" s="10">
        <v>13</v>
      </c>
    </row>
    <row r="27" spans="1:34" s="10" customFormat="1" ht="12.75">
      <c r="A27" s="10">
        <v>14</v>
      </c>
      <c r="B27" s="10">
        <v>14</v>
      </c>
      <c r="C27" s="36">
        <v>353</v>
      </c>
      <c r="D27" s="53" t="s">
        <v>77</v>
      </c>
      <c r="E27" s="53" t="s">
        <v>77</v>
      </c>
      <c r="F27" s="53" t="s">
        <v>77</v>
      </c>
      <c r="G27" s="53"/>
      <c r="H27" s="53"/>
      <c r="I27" s="53"/>
      <c r="J27" s="53" t="s">
        <v>77</v>
      </c>
      <c r="K27" s="53"/>
      <c r="L27" s="53"/>
      <c r="M27" s="53"/>
      <c r="O27" s="35">
        <v>50</v>
      </c>
      <c r="P27" s="11"/>
      <c r="Q27" s="11"/>
      <c r="R27" s="52">
        <v>60</v>
      </c>
      <c r="S27" s="52">
        <v>60</v>
      </c>
      <c r="T27" s="52">
        <v>60</v>
      </c>
      <c r="U27" s="52"/>
      <c r="V27" s="52"/>
      <c r="W27" s="52"/>
      <c r="X27" s="52"/>
      <c r="Y27" s="52"/>
      <c r="Z27" s="52"/>
      <c r="AA27" s="52"/>
      <c r="AB27" s="52"/>
      <c r="AC27" s="52"/>
      <c r="AD27" s="36">
        <v>4</v>
      </c>
      <c r="AE27" s="25">
        <v>9.45</v>
      </c>
      <c r="AF27" s="52">
        <f t="shared" si="2"/>
        <v>9.629999999999999</v>
      </c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303</v>
      </c>
      <c r="D28" s="53" t="s">
        <v>77</v>
      </c>
      <c r="E28" s="53"/>
      <c r="F28" s="53" t="s">
        <v>77</v>
      </c>
      <c r="G28" s="53"/>
      <c r="H28" s="53"/>
      <c r="I28" s="53"/>
      <c r="J28" s="53" t="s">
        <v>77</v>
      </c>
      <c r="K28" s="53"/>
      <c r="L28" s="53"/>
      <c r="M28" s="53"/>
      <c r="N28" s="36" t="s">
        <v>77</v>
      </c>
      <c r="O28" s="35">
        <v>70</v>
      </c>
      <c r="P28" s="11"/>
      <c r="R28" s="52">
        <v>60</v>
      </c>
      <c r="S28" s="52">
        <v>60</v>
      </c>
      <c r="T28" s="52">
        <v>60</v>
      </c>
      <c r="U28" s="52"/>
      <c r="V28" s="52"/>
      <c r="W28" s="52"/>
      <c r="X28" s="52"/>
      <c r="Y28" s="52"/>
      <c r="Z28" s="52"/>
      <c r="AA28" s="52">
        <v>500</v>
      </c>
      <c r="AB28" s="52"/>
      <c r="AC28" s="52"/>
      <c r="AD28" s="35">
        <v>11</v>
      </c>
      <c r="AE28" s="25">
        <v>8.5</v>
      </c>
      <c r="AF28" s="52">
        <f t="shared" si="2"/>
        <v>9.18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253</v>
      </c>
      <c r="D29" s="53" t="s">
        <v>77</v>
      </c>
      <c r="E29" s="53"/>
      <c r="F29" s="53" t="s">
        <v>77</v>
      </c>
      <c r="G29" s="53"/>
      <c r="H29" s="53" t="s">
        <v>77</v>
      </c>
      <c r="I29" s="53"/>
      <c r="J29" s="53" t="s">
        <v>77</v>
      </c>
      <c r="K29" s="53"/>
      <c r="L29" s="53"/>
      <c r="M29" s="53"/>
      <c r="O29" s="35">
        <v>27</v>
      </c>
      <c r="P29" s="11"/>
      <c r="Q29" s="11"/>
      <c r="R29" s="52">
        <v>60</v>
      </c>
      <c r="S29" s="52">
        <v>60</v>
      </c>
      <c r="T29" s="52">
        <v>60</v>
      </c>
      <c r="U29" s="52"/>
      <c r="V29" s="52"/>
      <c r="W29" s="52"/>
      <c r="X29" s="52"/>
      <c r="Y29" s="52"/>
      <c r="Z29" s="52"/>
      <c r="AA29" s="52"/>
      <c r="AB29" s="52"/>
      <c r="AC29" s="52"/>
      <c r="AD29" s="35">
        <v>23</v>
      </c>
      <c r="AE29" s="25">
        <v>9.6</v>
      </c>
      <c r="AF29" s="52">
        <f t="shared" si="2"/>
        <v>9.78</v>
      </c>
      <c r="AH29" s="10">
        <v>16</v>
      </c>
    </row>
    <row r="30" spans="1:34" s="10" customFormat="1" ht="12.75">
      <c r="A30" s="10">
        <v>17</v>
      </c>
      <c r="B30" s="10">
        <v>17</v>
      </c>
      <c r="C30" s="36">
        <v>203</v>
      </c>
      <c r="D30" s="53" t="s">
        <v>77</v>
      </c>
      <c r="E30" s="53"/>
      <c r="F30" s="53" t="s">
        <v>77</v>
      </c>
      <c r="G30" s="53"/>
      <c r="H30" s="53" t="s">
        <v>77</v>
      </c>
      <c r="I30" s="53"/>
      <c r="J30" s="53" t="s">
        <v>77</v>
      </c>
      <c r="K30" s="53"/>
      <c r="L30" s="53"/>
      <c r="M30" s="53"/>
      <c r="N30" s="36"/>
      <c r="O30" s="35" t="s">
        <v>164</v>
      </c>
      <c r="P30" s="11"/>
      <c r="Q30" s="11"/>
      <c r="R30" s="52">
        <v>60</v>
      </c>
      <c r="S30" s="52">
        <v>60</v>
      </c>
      <c r="T30" s="52">
        <v>60</v>
      </c>
      <c r="U30" s="52">
        <v>100</v>
      </c>
      <c r="V30" s="52">
        <v>125</v>
      </c>
      <c r="W30" s="52">
        <v>60</v>
      </c>
      <c r="AB30" s="52"/>
      <c r="AC30" s="10">
        <v>60</v>
      </c>
      <c r="AD30" s="35">
        <v>21</v>
      </c>
      <c r="AE30" s="25">
        <v>9.2</v>
      </c>
      <c r="AF30" s="52">
        <f t="shared" si="2"/>
        <v>9.725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140</v>
      </c>
      <c r="D31" s="53" t="s">
        <v>77</v>
      </c>
      <c r="E31" s="53" t="s">
        <v>77</v>
      </c>
      <c r="F31" s="53" t="s">
        <v>77</v>
      </c>
      <c r="G31" s="53"/>
      <c r="H31" s="53" t="s">
        <v>77</v>
      </c>
      <c r="I31" s="53"/>
      <c r="J31" s="53" t="s">
        <v>77</v>
      </c>
      <c r="K31" s="53"/>
      <c r="L31" s="53"/>
      <c r="M31" s="35"/>
      <c r="O31" s="35">
        <v>44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/>
      <c r="X31" s="52"/>
      <c r="Y31" s="52"/>
      <c r="Z31" s="52"/>
      <c r="AA31" s="52"/>
      <c r="AB31" s="52"/>
      <c r="AC31" s="52"/>
      <c r="AD31" s="35">
        <v>3</v>
      </c>
      <c r="AE31" s="25">
        <v>8.4</v>
      </c>
      <c r="AF31" s="52">
        <f t="shared" si="2"/>
        <v>8.68</v>
      </c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101</v>
      </c>
      <c r="D32" s="53" t="s">
        <v>77</v>
      </c>
      <c r="E32" s="53"/>
      <c r="F32" s="53" t="s">
        <v>77</v>
      </c>
      <c r="G32" s="53"/>
      <c r="H32" s="53" t="s">
        <v>77</v>
      </c>
      <c r="I32" s="53"/>
      <c r="J32" s="53" t="s">
        <v>77</v>
      </c>
      <c r="K32" s="53"/>
      <c r="L32" s="53"/>
      <c r="M32" s="53"/>
      <c r="N32" s="35" t="s">
        <v>77</v>
      </c>
      <c r="O32" s="35" t="s">
        <v>159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/>
      <c r="AA32" s="10">
        <v>500</v>
      </c>
      <c r="AB32" s="52"/>
      <c r="AD32" s="35">
        <v>8</v>
      </c>
      <c r="AE32" s="25">
        <v>1.7</v>
      </c>
      <c r="AF32" s="52">
        <f t="shared" si="2"/>
        <v>2.48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76</v>
      </c>
      <c r="D33" s="53" t="s">
        <v>77</v>
      </c>
      <c r="E33" s="53" t="s">
        <v>77</v>
      </c>
      <c r="F33" s="53" t="s">
        <v>77</v>
      </c>
      <c r="G33" s="53"/>
      <c r="H33" s="53" t="s">
        <v>77</v>
      </c>
      <c r="I33" s="53"/>
      <c r="J33" s="53" t="s">
        <v>77</v>
      </c>
      <c r="K33" s="53"/>
      <c r="L33" s="53"/>
      <c r="M33" s="53"/>
      <c r="O33" s="35" t="s">
        <v>155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/>
      <c r="X33" s="52"/>
      <c r="Y33" s="52"/>
      <c r="Z33" s="52"/>
      <c r="AA33" s="52"/>
      <c r="AB33" s="52">
        <v>4000</v>
      </c>
      <c r="AC33" s="52"/>
      <c r="AD33" s="35">
        <v>14</v>
      </c>
      <c r="AE33" s="25">
        <v>0.75</v>
      </c>
      <c r="AF33" s="52">
        <f t="shared" si="2"/>
        <v>5.03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52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36"/>
      <c r="O34" s="35"/>
      <c r="P34" s="11"/>
      <c r="Q34" s="11"/>
      <c r="R34" s="52"/>
      <c r="S34" s="52"/>
      <c r="T34" s="52"/>
      <c r="U34" s="52"/>
      <c r="V34" s="52"/>
      <c r="W34" s="52"/>
      <c r="AD34" s="36"/>
      <c r="AF34" s="52"/>
      <c r="AH34" s="10">
        <v>21</v>
      </c>
    </row>
    <row r="35" spans="1:34" s="10" customFormat="1" ht="12.75">
      <c r="A35" s="10">
        <v>22</v>
      </c>
      <c r="B35" s="10">
        <v>22</v>
      </c>
      <c r="C35" s="36">
        <v>51</v>
      </c>
      <c r="D35" s="53" t="s">
        <v>77</v>
      </c>
      <c r="E35" s="53" t="s">
        <v>77</v>
      </c>
      <c r="F35" s="53" t="s">
        <v>77</v>
      </c>
      <c r="G35" s="53"/>
      <c r="H35" s="53"/>
      <c r="I35" s="53"/>
      <c r="J35" s="53" t="s">
        <v>77</v>
      </c>
      <c r="K35" s="53"/>
      <c r="L35" s="53"/>
      <c r="M35" s="35"/>
      <c r="N35" s="35" t="s">
        <v>77</v>
      </c>
      <c r="O35" s="35" t="s">
        <v>150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/>
      <c r="W35" s="52"/>
      <c r="X35" s="52"/>
      <c r="Y35" s="52"/>
      <c r="Z35" s="52"/>
      <c r="AA35" s="52">
        <v>500</v>
      </c>
      <c r="AC35" s="52"/>
      <c r="AD35" s="36">
        <v>16</v>
      </c>
      <c r="AE35" s="10">
        <v>2.6</v>
      </c>
      <c r="AF35" s="52">
        <f t="shared" si="2"/>
        <v>3.38</v>
      </c>
      <c r="AH35" s="10">
        <v>22</v>
      </c>
    </row>
    <row r="36" spans="1:34" s="10" customFormat="1" ht="12.75">
      <c r="A36" s="10">
        <v>23</v>
      </c>
      <c r="B36" s="10">
        <v>23</v>
      </c>
      <c r="C36" s="36">
        <v>32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O36" s="35"/>
      <c r="P36" s="11"/>
      <c r="Q36" s="11"/>
      <c r="R36" s="52"/>
      <c r="S36" s="52"/>
      <c r="T36" s="52"/>
      <c r="U36" s="25"/>
      <c r="V36" s="52"/>
      <c r="W36" s="25"/>
      <c r="AD36" s="36"/>
      <c r="AF36" s="52"/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D37" s="53" t="s">
        <v>77</v>
      </c>
      <c r="E37" s="53" t="s">
        <v>77</v>
      </c>
      <c r="F37" s="53" t="s">
        <v>77</v>
      </c>
      <c r="G37" s="53"/>
      <c r="H37" s="53" t="s">
        <v>77</v>
      </c>
      <c r="I37" s="53"/>
      <c r="J37" s="53" t="s">
        <v>77</v>
      </c>
      <c r="K37" s="53"/>
      <c r="L37" s="53"/>
      <c r="M37" s="53"/>
      <c r="N37" s="36" t="s">
        <v>77</v>
      </c>
      <c r="O37" s="35" t="s">
        <v>182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>
        <v>125</v>
      </c>
      <c r="W37" s="52">
        <v>60</v>
      </c>
      <c r="X37" s="25"/>
      <c r="Y37" s="25"/>
      <c r="Z37" s="25"/>
      <c r="AA37" s="10">
        <v>500</v>
      </c>
      <c r="AB37" s="10">
        <v>4000</v>
      </c>
      <c r="AC37" s="10">
        <v>60</v>
      </c>
      <c r="AD37" s="35">
        <v>17</v>
      </c>
      <c r="AE37" s="10">
        <v>2.225</v>
      </c>
      <c r="AF37" s="52">
        <f>(SUM(R37:AC37)/1000)+AE37-AF38</f>
        <v>4.05</v>
      </c>
      <c r="AG37" s="25"/>
      <c r="AH37" s="10">
        <v>24</v>
      </c>
    </row>
    <row r="38" spans="2:32" ht="12.75">
      <c r="B38" s="40"/>
      <c r="O38" s="33" t="s">
        <v>209</v>
      </c>
      <c r="V38" s="10"/>
      <c r="W38" s="10"/>
      <c r="X38" s="10"/>
      <c r="Y38" s="10"/>
      <c r="Z38" s="10"/>
      <c r="AA38" s="10"/>
      <c r="AB38" s="10"/>
      <c r="AC38" s="10"/>
      <c r="AD38" s="35"/>
      <c r="AE38" s="10">
        <v>3.2</v>
      </c>
      <c r="AF38">
        <f t="shared" si="2"/>
        <v>3.2</v>
      </c>
    </row>
    <row r="39" ht="12.75">
      <c r="AF39">
        <f>SUM(AF14:AF37)</f>
        <v>148.715</v>
      </c>
    </row>
    <row r="40" spans="2:15" ht="12.75">
      <c r="B40" t="s">
        <v>208</v>
      </c>
      <c r="O40" s="33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3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210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211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51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42765</v>
      </c>
      <c r="R5" s="3"/>
    </row>
    <row r="6" spans="1:3" ht="12.75">
      <c r="A6" t="s">
        <v>51</v>
      </c>
      <c r="C6">
        <v>55</v>
      </c>
    </row>
    <row r="7" spans="1:3" ht="12.75">
      <c r="A7" t="s">
        <v>52</v>
      </c>
      <c r="C7" s="30">
        <v>1256</v>
      </c>
    </row>
    <row r="8" ht="12.75">
      <c r="A8" t="s">
        <v>23</v>
      </c>
    </row>
    <row r="9" spans="4:29" ht="12.75">
      <c r="D9">
        <f>COUNTIF(D14:D37,"x")</f>
        <v>12</v>
      </c>
      <c r="E9">
        <f aca="true" t="shared" si="0" ref="E9:M9">COUNTIF(E14:E37,"x")</f>
        <v>7</v>
      </c>
      <c r="F9">
        <f t="shared" si="0"/>
        <v>12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12</v>
      </c>
      <c r="K9">
        <f t="shared" si="0"/>
        <v>0</v>
      </c>
      <c r="L9">
        <f t="shared" si="0"/>
        <v>0</v>
      </c>
      <c r="M9">
        <f t="shared" si="0"/>
        <v>0</v>
      </c>
      <c r="N9">
        <v>4</v>
      </c>
      <c r="O9">
        <v>12</v>
      </c>
      <c r="Q9">
        <f>COUNT(Q14:Q37)</f>
        <v>0</v>
      </c>
      <c r="R9">
        <f aca="true" t="shared" si="1" ref="R9:AC9">COUNT(R14:R37)</f>
        <v>12</v>
      </c>
      <c r="S9">
        <f t="shared" si="1"/>
        <v>12</v>
      </c>
      <c r="T9">
        <f t="shared" si="1"/>
        <v>12</v>
      </c>
      <c r="U9">
        <f t="shared" si="1"/>
        <v>0</v>
      </c>
      <c r="V9">
        <f t="shared" si="1"/>
        <v>4</v>
      </c>
      <c r="W9">
        <f t="shared" si="1"/>
        <v>4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8</v>
      </c>
      <c r="AB9">
        <f t="shared" si="1"/>
        <v>4</v>
      </c>
      <c r="AC9">
        <f t="shared" si="1"/>
        <v>4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/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1256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 t="s">
        <v>179</v>
      </c>
      <c r="L14" s="53"/>
      <c r="M14" s="35"/>
      <c r="N14" s="36" t="s">
        <v>77</v>
      </c>
      <c r="O14" s="53" t="s">
        <v>212</v>
      </c>
      <c r="P14" s="54"/>
      <c r="Q14" s="54"/>
      <c r="R14" s="52">
        <v>60</v>
      </c>
      <c r="S14" s="52">
        <v>60</v>
      </c>
      <c r="T14" s="52">
        <v>60</v>
      </c>
      <c r="V14" s="52">
        <v>125</v>
      </c>
      <c r="W14" s="52">
        <v>60</v>
      </c>
      <c r="AA14" s="52">
        <v>500</v>
      </c>
      <c r="AB14" s="52">
        <v>1000</v>
      </c>
      <c r="AC14" s="52">
        <v>60</v>
      </c>
      <c r="AD14" s="53">
        <v>24</v>
      </c>
      <c r="AE14" s="55">
        <v>4.62</v>
      </c>
      <c r="AF14" s="52">
        <f>(SUM(R14:AC14)/1000)+AE14</f>
        <v>6.545</v>
      </c>
      <c r="AG14" s="52" t="s">
        <v>223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1256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36"/>
      <c r="O15" s="35"/>
      <c r="P15" s="54"/>
      <c r="Q15" s="54"/>
      <c r="AD15" s="53"/>
      <c r="AH15" s="52">
        <v>2</v>
      </c>
    </row>
    <row r="16" spans="1:34" s="52" customFormat="1" ht="12.75">
      <c r="A16" s="52">
        <v>3</v>
      </c>
      <c r="B16" s="52">
        <v>3</v>
      </c>
      <c r="C16" s="53">
        <v>1256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5"/>
      <c r="P16" s="54"/>
      <c r="Q16" s="54"/>
      <c r="AD16" s="35"/>
      <c r="AH16" s="52">
        <v>3</v>
      </c>
    </row>
    <row r="17" spans="1:34" s="52" customFormat="1" ht="12.75">
      <c r="A17" s="52">
        <v>4</v>
      </c>
      <c r="B17" s="52">
        <v>4</v>
      </c>
      <c r="C17" s="53">
        <v>1256</v>
      </c>
      <c r="D17" s="53"/>
      <c r="E17" s="53"/>
      <c r="F17" s="53"/>
      <c r="G17" s="53"/>
      <c r="H17" s="53"/>
      <c r="I17" s="53"/>
      <c r="J17" s="53"/>
      <c r="K17" s="53"/>
      <c r="L17" s="53"/>
      <c r="M17" s="35"/>
      <c r="N17" s="36"/>
      <c r="O17" s="35"/>
      <c r="P17" s="54"/>
      <c r="Q17" s="54"/>
      <c r="AA17" s="58"/>
      <c r="AD17" s="53"/>
      <c r="AH17" s="52">
        <v>4</v>
      </c>
    </row>
    <row r="18" spans="1:34" s="52" customFormat="1" ht="12.75">
      <c r="A18" s="52">
        <v>5</v>
      </c>
      <c r="B18" s="52">
        <v>5</v>
      </c>
      <c r="C18" s="53">
        <v>1150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6"/>
      <c r="O18" s="35"/>
      <c r="P18" s="54"/>
      <c r="Q18" s="54"/>
      <c r="AD18" s="53"/>
      <c r="AH18" s="52">
        <v>5</v>
      </c>
    </row>
    <row r="19" spans="1:34" s="52" customFormat="1" ht="12.75">
      <c r="A19" s="52">
        <v>6</v>
      </c>
      <c r="B19" s="52">
        <v>6</v>
      </c>
      <c r="C19" s="53">
        <v>1150</v>
      </c>
      <c r="D19" s="53"/>
      <c r="E19" s="53"/>
      <c r="F19" s="53"/>
      <c r="G19" s="53"/>
      <c r="H19" s="53"/>
      <c r="I19" s="53"/>
      <c r="J19" s="53"/>
      <c r="K19" s="53"/>
      <c r="L19" s="53"/>
      <c r="M19" s="35"/>
      <c r="N19" s="36"/>
      <c r="O19" s="35"/>
      <c r="P19" s="54"/>
      <c r="Q19" s="54"/>
      <c r="AD19" s="53"/>
      <c r="AH19" s="52">
        <v>6</v>
      </c>
    </row>
    <row r="20" spans="1:34" s="52" customFormat="1" ht="12.75">
      <c r="A20" s="52">
        <v>7</v>
      </c>
      <c r="B20" s="52">
        <v>7</v>
      </c>
      <c r="C20" s="53">
        <v>1150</v>
      </c>
      <c r="D20" s="53" t="s">
        <v>77</v>
      </c>
      <c r="E20" s="53"/>
      <c r="F20" s="53" t="s">
        <v>77</v>
      </c>
      <c r="G20" s="53"/>
      <c r="H20" s="53"/>
      <c r="I20" s="53"/>
      <c r="J20" s="53" t="s">
        <v>77</v>
      </c>
      <c r="K20" s="53"/>
      <c r="L20" s="53"/>
      <c r="M20" s="53"/>
      <c r="N20" s="53" t="s">
        <v>77</v>
      </c>
      <c r="O20" s="35" t="s">
        <v>213</v>
      </c>
      <c r="P20" s="54"/>
      <c r="Q20" s="54"/>
      <c r="R20" s="52">
        <v>60</v>
      </c>
      <c r="S20" s="52">
        <v>60</v>
      </c>
      <c r="T20" s="52">
        <v>60</v>
      </c>
      <c r="V20" s="52">
        <v>125</v>
      </c>
      <c r="W20" s="52">
        <v>60</v>
      </c>
      <c r="AA20" s="52">
        <v>500</v>
      </c>
      <c r="AB20" s="52">
        <v>1000</v>
      </c>
      <c r="AC20" s="52">
        <v>60</v>
      </c>
      <c r="AD20" s="35">
        <v>19</v>
      </c>
      <c r="AE20" s="52">
        <v>4</v>
      </c>
      <c r="AF20" s="52">
        <f>(SUM(R20:AC20)/1000)+AE20</f>
        <v>5.925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1013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54"/>
      <c r="Q21" s="54"/>
      <c r="AD21" s="35"/>
      <c r="AH21" s="52">
        <v>8</v>
      </c>
    </row>
    <row r="22" spans="1:34" s="52" customFormat="1" ht="12.75">
      <c r="A22" s="52">
        <v>9</v>
      </c>
      <c r="B22" s="52">
        <v>9</v>
      </c>
      <c r="C22" s="53">
        <v>1013</v>
      </c>
      <c r="D22" s="53" t="s">
        <v>77</v>
      </c>
      <c r="E22" s="53" t="s">
        <v>77</v>
      </c>
      <c r="F22" s="53" t="s">
        <v>77</v>
      </c>
      <c r="G22" s="53"/>
      <c r="H22" s="53"/>
      <c r="I22" s="53"/>
      <c r="J22" s="53" t="s">
        <v>77</v>
      </c>
      <c r="K22" s="53"/>
      <c r="L22" s="53"/>
      <c r="M22" s="53"/>
      <c r="N22" s="36"/>
      <c r="O22" s="35" t="s">
        <v>214</v>
      </c>
      <c r="P22" s="54"/>
      <c r="Q22" s="54"/>
      <c r="R22" s="52">
        <v>60</v>
      </c>
      <c r="S22" s="52">
        <v>60</v>
      </c>
      <c r="T22" s="52">
        <v>60</v>
      </c>
      <c r="AD22" s="35">
        <v>13</v>
      </c>
      <c r="AE22" s="52">
        <v>6.6</v>
      </c>
      <c r="AF22" s="52">
        <f>(SUM(R22:AC22)/1000)+AE22</f>
        <v>6.779999999999999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811</v>
      </c>
      <c r="D23" s="53" t="s">
        <v>77</v>
      </c>
      <c r="E23" s="53"/>
      <c r="F23" s="53" t="s">
        <v>77</v>
      </c>
      <c r="G23" s="53"/>
      <c r="H23" s="53"/>
      <c r="I23" s="53"/>
      <c r="J23" s="53" t="s">
        <v>77</v>
      </c>
      <c r="K23" s="53"/>
      <c r="L23" s="53"/>
      <c r="M23" s="53"/>
      <c r="N23" s="53" t="s">
        <v>77</v>
      </c>
      <c r="O23" s="35" t="s">
        <v>215</v>
      </c>
      <c r="P23" s="54"/>
      <c r="Q23" s="54"/>
      <c r="R23" s="52">
        <v>60</v>
      </c>
      <c r="S23" s="52">
        <v>60</v>
      </c>
      <c r="T23" s="52">
        <v>60</v>
      </c>
      <c r="AA23" s="52">
        <v>500</v>
      </c>
      <c r="AD23" s="35">
        <v>12</v>
      </c>
      <c r="AE23" s="52">
        <v>7.7</v>
      </c>
      <c r="AF23" s="52">
        <f>(SUM(R23:AC23)/1000)+AE23</f>
        <v>8.38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811</v>
      </c>
      <c r="D24" s="53"/>
      <c r="E24" s="53"/>
      <c r="F24" s="53"/>
      <c r="G24" s="53"/>
      <c r="H24" s="53"/>
      <c r="I24" s="53"/>
      <c r="J24" s="53"/>
      <c r="K24" s="53"/>
      <c r="L24" s="53"/>
      <c r="M24" s="35"/>
      <c r="N24" s="36"/>
      <c r="O24" s="35"/>
      <c r="P24" s="54"/>
      <c r="Q24" s="54"/>
      <c r="AD24" s="35"/>
      <c r="AH24" s="52">
        <v>11</v>
      </c>
    </row>
    <row r="25" spans="1:34" s="52" customFormat="1" ht="12.75">
      <c r="A25" s="52">
        <v>12</v>
      </c>
      <c r="B25" s="52">
        <v>12</v>
      </c>
      <c r="C25" s="53">
        <v>606</v>
      </c>
      <c r="D25" s="53" t="s">
        <v>77</v>
      </c>
      <c r="E25" s="53" t="s">
        <v>77</v>
      </c>
      <c r="F25" s="53" t="s">
        <v>77</v>
      </c>
      <c r="G25" s="53"/>
      <c r="H25" s="53"/>
      <c r="I25" s="53"/>
      <c r="J25" s="53" t="s">
        <v>77</v>
      </c>
      <c r="K25" s="53"/>
      <c r="L25" s="53"/>
      <c r="M25" s="53"/>
      <c r="N25" s="36"/>
      <c r="O25" s="35" t="s">
        <v>216</v>
      </c>
      <c r="P25" s="54"/>
      <c r="Q25" s="54"/>
      <c r="R25" s="52">
        <v>60</v>
      </c>
      <c r="S25" s="52">
        <v>60</v>
      </c>
      <c r="T25" s="52">
        <v>60</v>
      </c>
      <c r="V25" s="52">
        <v>125</v>
      </c>
      <c r="W25" s="52">
        <v>60</v>
      </c>
      <c r="AC25" s="52">
        <v>60</v>
      </c>
      <c r="AD25" s="53">
        <v>5</v>
      </c>
      <c r="AE25" s="52">
        <v>8.2</v>
      </c>
      <c r="AF25" s="52">
        <f>(SUM(R25:AC25)/1000)+AE25</f>
        <v>8.625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606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5"/>
      <c r="O26" s="35"/>
      <c r="P26" s="11"/>
      <c r="R26" s="52"/>
      <c r="S26" s="52"/>
      <c r="T26" s="52"/>
      <c r="U26" s="52"/>
      <c r="V26" s="52"/>
      <c r="W26" s="52"/>
      <c r="AA26" s="25"/>
      <c r="AB26" s="52"/>
      <c r="AD26" s="36"/>
      <c r="AE26" s="25"/>
      <c r="AF26" s="52"/>
      <c r="AH26" s="10">
        <v>13</v>
      </c>
    </row>
    <row r="27" spans="1:34" s="10" customFormat="1" ht="12.75">
      <c r="A27" s="10">
        <v>14</v>
      </c>
      <c r="B27" s="10">
        <v>14</v>
      </c>
      <c r="C27" s="36">
        <v>504</v>
      </c>
      <c r="D27" s="53" t="s">
        <v>77</v>
      </c>
      <c r="E27" s="53"/>
      <c r="F27" s="53" t="s">
        <v>77</v>
      </c>
      <c r="G27" s="53"/>
      <c r="H27" s="53"/>
      <c r="I27" s="53"/>
      <c r="J27" s="53" t="s">
        <v>77</v>
      </c>
      <c r="K27" s="53"/>
      <c r="L27" s="53"/>
      <c r="M27" s="53"/>
      <c r="N27" s="35" t="s">
        <v>77</v>
      </c>
      <c r="O27" s="35" t="s">
        <v>217</v>
      </c>
      <c r="P27" s="11"/>
      <c r="Q27" s="11"/>
      <c r="R27" s="52">
        <v>60</v>
      </c>
      <c r="S27" s="52">
        <v>60</v>
      </c>
      <c r="T27" s="52">
        <v>60</v>
      </c>
      <c r="U27" s="52"/>
      <c r="V27" s="52"/>
      <c r="W27" s="52"/>
      <c r="X27" s="52"/>
      <c r="Y27" s="52"/>
      <c r="Z27" s="52"/>
      <c r="AA27" s="52">
        <v>500</v>
      </c>
      <c r="AB27" s="52"/>
      <c r="AC27" s="52"/>
      <c r="AD27" s="36">
        <v>8</v>
      </c>
      <c r="AE27" s="25">
        <v>7.7</v>
      </c>
      <c r="AF27" s="52">
        <f>(SUM(R27:AC27)/1000)+AE27</f>
        <v>8.38</v>
      </c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363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36"/>
      <c r="O28" s="35"/>
      <c r="P28" s="1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35"/>
      <c r="AE28" s="25"/>
      <c r="AF28" s="52"/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363</v>
      </c>
      <c r="D29" s="53" t="s">
        <v>77</v>
      </c>
      <c r="E29" s="53" t="s">
        <v>77</v>
      </c>
      <c r="F29" s="53" t="s">
        <v>77</v>
      </c>
      <c r="G29" s="53"/>
      <c r="H29" s="53"/>
      <c r="I29" s="53"/>
      <c r="J29" s="53" t="s">
        <v>77</v>
      </c>
      <c r="K29" s="53"/>
      <c r="L29" s="53"/>
      <c r="M29" s="53"/>
      <c r="N29" s="35" t="s">
        <v>77</v>
      </c>
      <c r="O29" s="35" t="s">
        <v>218</v>
      </c>
      <c r="P29" s="11"/>
      <c r="Q29" s="11"/>
      <c r="R29" s="52">
        <v>60</v>
      </c>
      <c r="S29" s="52">
        <v>60</v>
      </c>
      <c r="T29" s="52">
        <v>60</v>
      </c>
      <c r="U29" s="52"/>
      <c r="V29" s="52"/>
      <c r="W29" s="52"/>
      <c r="X29" s="52"/>
      <c r="Y29" s="52"/>
      <c r="Z29" s="52"/>
      <c r="AA29" s="52">
        <v>500</v>
      </c>
      <c r="AB29" s="52"/>
      <c r="AC29" s="52"/>
      <c r="AD29" s="35">
        <v>16</v>
      </c>
      <c r="AE29" s="25">
        <v>6.5</v>
      </c>
      <c r="AF29" s="52">
        <f>(SUM(R29:AC29)/1000)+AE29</f>
        <v>7.18</v>
      </c>
      <c r="AH29" s="10">
        <v>16</v>
      </c>
    </row>
    <row r="30" spans="1:34" s="10" customFormat="1" ht="12.75">
      <c r="A30" s="10">
        <v>17</v>
      </c>
      <c r="B30" s="10">
        <v>17</v>
      </c>
      <c r="C30" s="36">
        <v>251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53"/>
      <c r="M30" s="53"/>
      <c r="N30" s="36" t="s">
        <v>77</v>
      </c>
      <c r="O30" s="35" t="s">
        <v>219</v>
      </c>
      <c r="P30" s="11"/>
      <c r="Q30" s="11"/>
      <c r="R30" s="52">
        <v>60</v>
      </c>
      <c r="S30" s="52">
        <v>60</v>
      </c>
      <c r="T30" s="52">
        <v>60</v>
      </c>
      <c r="U30" s="52"/>
      <c r="V30" s="52"/>
      <c r="W30" s="52"/>
      <c r="AA30" s="10">
        <v>500</v>
      </c>
      <c r="AB30" s="52"/>
      <c r="AD30" s="35">
        <v>3</v>
      </c>
      <c r="AE30" s="25">
        <v>6</v>
      </c>
      <c r="AF30" s="52">
        <f>(SUM(R30:AC30)/1000)+AE30</f>
        <v>6.68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251</v>
      </c>
      <c r="D31" s="53"/>
      <c r="E31" s="53"/>
      <c r="F31" s="53"/>
      <c r="G31" s="53"/>
      <c r="H31" s="53"/>
      <c r="I31" s="53"/>
      <c r="J31" s="53"/>
      <c r="K31" s="53"/>
      <c r="L31" s="53"/>
      <c r="M31" s="35"/>
      <c r="O31" s="35"/>
      <c r="P31" s="11"/>
      <c r="Q31" s="1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35"/>
      <c r="AE31" s="25"/>
      <c r="AF31" s="52"/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126</v>
      </c>
      <c r="D32" s="53" t="s">
        <v>77</v>
      </c>
      <c r="E32" s="53" t="s">
        <v>77</v>
      </c>
      <c r="F32" s="53" t="s">
        <v>77</v>
      </c>
      <c r="G32" s="53"/>
      <c r="H32" s="53"/>
      <c r="I32" s="53"/>
      <c r="J32" s="53" t="s">
        <v>77</v>
      </c>
      <c r="K32" s="53"/>
      <c r="L32" s="53"/>
      <c r="M32" s="53"/>
      <c r="N32" s="35"/>
      <c r="O32" s="35">
        <v>19</v>
      </c>
      <c r="P32" s="11"/>
      <c r="Q32" s="11"/>
      <c r="R32" s="52">
        <v>60</v>
      </c>
      <c r="S32" s="52">
        <v>60</v>
      </c>
      <c r="T32" s="52">
        <v>60</v>
      </c>
      <c r="U32" s="52"/>
      <c r="V32" s="52"/>
      <c r="W32" s="52"/>
      <c r="AB32" s="52"/>
      <c r="AD32" s="35">
        <v>22</v>
      </c>
      <c r="AE32" s="25">
        <v>5</v>
      </c>
      <c r="AF32" s="52">
        <f>(SUM(R32:AC32)/1000)+AE32</f>
        <v>5.18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100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O33" s="35"/>
      <c r="P33" s="11"/>
      <c r="Q33" s="11"/>
      <c r="R33" s="52"/>
      <c r="S33" s="52"/>
      <c r="T33" s="52"/>
      <c r="U33" s="52"/>
      <c r="V33" s="52"/>
      <c r="W33" s="52"/>
      <c r="X33" s="52"/>
      <c r="Y33" s="52"/>
      <c r="Z33" s="52"/>
      <c r="AA33" s="52"/>
      <c r="AC33" s="52"/>
      <c r="AE33" s="25"/>
      <c r="AF33" s="52"/>
      <c r="AH33" s="10">
        <v>20</v>
      </c>
    </row>
    <row r="34" spans="1:34" s="10" customFormat="1" ht="12.75">
      <c r="A34" s="10">
        <v>21</v>
      </c>
      <c r="B34" s="10">
        <v>21</v>
      </c>
      <c r="C34" s="36">
        <v>100</v>
      </c>
      <c r="D34" s="53" t="s">
        <v>77</v>
      </c>
      <c r="E34" s="53"/>
      <c r="F34" s="53" t="s">
        <v>77</v>
      </c>
      <c r="G34" s="53"/>
      <c r="H34" s="53"/>
      <c r="I34" s="53"/>
      <c r="J34" s="53" t="s">
        <v>77</v>
      </c>
      <c r="K34" s="53"/>
      <c r="L34" s="53"/>
      <c r="M34" s="53"/>
      <c r="N34" s="36" t="s">
        <v>77</v>
      </c>
      <c r="O34" s="35" t="s">
        <v>220</v>
      </c>
      <c r="P34" s="11"/>
      <c r="Q34" s="11"/>
      <c r="R34" s="52">
        <v>60</v>
      </c>
      <c r="S34" s="52">
        <v>60</v>
      </c>
      <c r="T34" s="52">
        <v>60</v>
      </c>
      <c r="U34" s="52"/>
      <c r="V34" s="52"/>
      <c r="W34" s="52"/>
      <c r="AB34" s="52">
        <v>4000</v>
      </c>
      <c r="AD34" s="35">
        <v>18</v>
      </c>
      <c r="AE34" s="25">
        <v>0.7</v>
      </c>
      <c r="AF34" s="52">
        <f>(SUM(R34:AC34)/1000)+AE34</f>
        <v>4.88</v>
      </c>
      <c r="AH34" s="10">
        <v>21</v>
      </c>
    </row>
    <row r="35" spans="1:34" s="10" customFormat="1" ht="12.75">
      <c r="A35" s="10">
        <v>22</v>
      </c>
      <c r="B35" s="10">
        <v>22</v>
      </c>
      <c r="C35" s="36">
        <v>54</v>
      </c>
      <c r="D35" s="53" t="s">
        <v>77</v>
      </c>
      <c r="E35" s="53" t="s">
        <v>77</v>
      </c>
      <c r="F35" s="53" t="s">
        <v>77</v>
      </c>
      <c r="G35" s="53"/>
      <c r="H35" s="53"/>
      <c r="I35" s="53"/>
      <c r="J35" s="53" t="s">
        <v>77</v>
      </c>
      <c r="K35" s="53"/>
      <c r="L35" s="53"/>
      <c r="M35" s="35"/>
      <c r="N35" s="35"/>
      <c r="O35" s="35" t="s">
        <v>221</v>
      </c>
      <c r="P35" s="11"/>
      <c r="Q35" s="11"/>
      <c r="R35" s="52">
        <v>60</v>
      </c>
      <c r="S35" s="52">
        <v>60</v>
      </c>
      <c r="T35" s="52">
        <v>60</v>
      </c>
      <c r="U35" s="52"/>
      <c r="V35" s="52"/>
      <c r="W35" s="52"/>
      <c r="X35" s="52"/>
      <c r="Y35" s="52"/>
      <c r="Z35" s="52"/>
      <c r="AA35" s="52">
        <v>500</v>
      </c>
      <c r="AC35" s="52"/>
      <c r="AD35" s="36">
        <v>14</v>
      </c>
      <c r="AE35" s="25">
        <v>1.8</v>
      </c>
      <c r="AF35" s="52">
        <f>(SUM(R35:AC35)/1000)+AE35</f>
        <v>2.48</v>
      </c>
      <c r="AG35" s="10" t="s">
        <v>222</v>
      </c>
      <c r="AH35" s="10">
        <v>22</v>
      </c>
    </row>
    <row r="36" spans="1:34" s="10" customFormat="1" ht="12.75">
      <c r="A36" s="10">
        <v>23</v>
      </c>
      <c r="B36" s="10">
        <v>23</v>
      </c>
      <c r="C36" s="36">
        <v>30</v>
      </c>
      <c r="D36" s="53" t="s">
        <v>77</v>
      </c>
      <c r="E36" s="53" t="s">
        <v>77</v>
      </c>
      <c r="F36" s="53" t="s">
        <v>77</v>
      </c>
      <c r="G36" s="53"/>
      <c r="H36" s="53"/>
      <c r="I36" s="53"/>
      <c r="J36" s="53" t="s">
        <v>77</v>
      </c>
      <c r="K36" s="53"/>
      <c r="L36" s="53"/>
      <c r="M36" s="53"/>
      <c r="N36" s="35" t="s">
        <v>77</v>
      </c>
      <c r="O36" s="35">
        <v>4</v>
      </c>
      <c r="P36" s="11"/>
      <c r="Q36" s="11"/>
      <c r="R36" s="52">
        <v>60</v>
      </c>
      <c r="S36" s="52">
        <v>60</v>
      </c>
      <c r="T36" s="52">
        <v>60</v>
      </c>
      <c r="U36" s="52"/>
      <c r="V36" s="52">
        <v>125</v>
      </c>
      <c r="W36" s="52">
        <v>60</v>
      </c>
      <c r="AA36" s="10">
        <v>500</v>
      </c>
      <c r="AB36" s="10">
        <v>4000</v>
      </c>
      <c r="AC36" s="10">
        <v>60</v>
      </c>
      <c r="AD36" s="36">
        <v>21</v>
      </c>
      <c r="AE36" s="10">
        <v>2.2</v>
      </c>
      <c r="AF36" s="52">
        <f>(SUM(R36:AC36)/1000)+AE36</f>
        <v>7.125</v>
      </c>
      <c r="AG36" s="10" t="s">
        <v>222</v>
      </c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G37" s="53"/>
      <c r="H37" s="53"/>
      <c r="I37" s="53"/>
      <c r="J37" s="53"/>
      <c r="K37" s="53"/>
      <c r="L37" s="53"/>
      <c r="M37" s="53"/>
      <c r="N37" s="36"/>
      <c r="O37" s="35"/>
      <c r="P37" s="11"/>
      <c r="Q37" s="11"/>
      <c r="R37" s="52"/>
      <c r="S37" s="52"/>
      <c r="T37" s="52"/>
      <c r="U37" s="52"/>
      <c r="V37" s="52"/>
      <c r="W37" s="52"/>
      <c r="X37" s="25"/>
      <c r="Y37" s="25"/>
      <c r="Z37" s="25"/>
      <c r="AD37" s="35"/>
      <c r="AF37" s="52"/>
      <c r="AG37" s="25"/>
      <c r="AH37" s="10">
        <v>24</v>
      </c>
    </row>
    <row r="38" spans="2:31" ht="12.75">
      <c r="B38" s="40"/>
      <c r="O38" s="33"/>
      <c r="V38" s="10"/>
      <c r="W38" s="10"/>
      <c r="X38" s="10"/>
      <c r="Y38" s="10"/>
      <c r="Z38" s="10"/>
      <c r="AA38" s="10"/>
      <c r="AB38" s="10"/>
      <c r="AC38" s="10"/>
      <c r="AD38" s="35"/>
      <c r="AE38" s="10"/>
    </row>
    <row r="39" ht="12.75">
      <c r="AF39">
        <f>SUM(AF14:AF37)</f>
        <v>78.16000000000001</v>
      </c>
    </row>
    <row r="40" ht="12.75">
      <c r="O40" s="33"/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2">
      <selection activeCell="O9" sqref="O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210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224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53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42765</v>
      </c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120</v>
      </c>
    </row>
    <row r="8" ht="12.75">
      <c r="A8" t="s">
        <v>23</v>
      </c>
    </row>
    <row r="9" spans="4:29" ht="12.75">
      <c r="D9">
        <f>COUNTIF(D14:D37,"x")</f>
        <v>4</v>
      </c>
      <c r="E9">
        <f aca="true" t="shared" si="0" ref="E9:N9">COUNTIF(E14:E37,"x")</f>
        <v>2</v>
      </c>
      <c r="F9">
        <f t="shared" si="0"/>
        <v>4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4</v>
      </c>
      <c r="K9">
        <f t="shared" si="0"/>
        <v>0</v>
      </c>
      <c r="L9">
        <f t="shared" si="0"/>
        <v>0</v>
      </c>
      <c r="M9">
        <f t="shared" si="0"/>
        <v>2</v>
      </c>
      <c r="N9">
        <f t="shared" si="0"/>
        <v>3</v>
      </c>
      <c r="O9">
        <v>4</v>
      </c>
      <c r="R9">
        <f>COUNT(R14:R37)</f>
        <v>4</v>
      </c>
      <c r="S9">
        <f aca="true" t="shared" si="1" ref="S9:AC9">COUNT(S14:S37)</f>
        <v>4</v>
      </c>
      <c r="T9">
        <f t="shared" si="1"/>
        <v>4</v>
      </c>
      <c r="U9">
        <f t="shared" si="1"/>
        <v>4</v>
      </c>
      <c r="V9">
        <f t="shared" si="1"/>
        <v>2</v>
      </c>
      <c r="W9">
        <f t="shared" si="1"/>
        <v>2</v>
      </c>
      <c r="X9">
        <f t="shared" si="1"/>
        <v>4</v>
      </c>
      <c r="Y9">
        <f t="shared" si="1"/>
        <v>0</v>
      </c>
      <c r="Z9">
        <f t="shared" si="1"/>
        <v>0</v>
      </c>
      <c r="AA9">
        <f t="shared" si="1"/>
        <v>4</v>
      </c>
      <c r="AB9">
        <f t="shared" si="1"/>
        <v>2</v>
      </c>
      <c r="AC9">
        <f t="shared" si="1"/>
        <v>4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/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36">
        <v>120</v>
      </c>
      <c r="D14" s="53"/>
      <c r="E14" s="53"/>
      <c r="F14" s="53"/>
      <c r="G14" s="53"/>
      <c r="H14" s="53"/>
      <c r="I14" s="53"/>
      <c r="J14" s="53"/>
      <c r="K14" s="53" t="s">
        <v>179</v>
      </c>
      <c r="L14" s="53"/>
      <c r="M14" s="35"/>
      <c r="N14" s="36"/>
      <c r="O14" s="53"/>
      <c r="P14" s="54"/>
      <c r="Q14" s="54"/>
      <c r="AD14" s="53"/>
      <c r="AE14" s="55"/>
      <c r="AH14" s="52">
        <v>1</v>
      </c>
    </row>
    <row r="15" spans="1:34" s="52" customFormat="1" ht="12.75">
      <c r="A15" s="52">
        <v>2</v>
      </c>
      <c r="B15" s="52">
        <v>2</v>
      </c>
      <c r="C15" s="36">
        <v>120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36"/>
      <c r="O15" s="35"/>
      <c r="P15" s="54"/>
      <c r="Q15" s="54"/>
      <c r="AD15" s="53"/>
      <c r="AH15" s="52">
        <v>2</v>
      </c>
    </row>
    <row r="16" spans="1:34" s="52" customFormat="1" ht="12.75">
      <c r="A16" s="52">
        <v>3</v>
      </c>
      <c r="B16" s="52">
        <v>3</v>
      </c>
      <c r="C16" s="36">
        <v>120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5"/>
      <c r="P16" s="54"/>
      <c r="Q16" s="54"/>
      <c r="AD16" s="35"/>
      <c r="AH16" s="52">
        <v>3</v>
      </c>
    </row>
    <row r="17" spans="1:34" s="52" customFormat="1" ht="12.75">
      <c r="A17" s="52">
        <v>4</v>
      </c>
      <c r="B17" s="52">
        <v>4</v>
      </c>
      <c r="C17" s="36">
        <v>120</v>
      </c>
      <c r="D17" s="53"/>
      <c r="E17" s="53"/>
      <c r="F17" s="53"/>
      <c r="G17" s="53"/>
      <c r="H17" s="53"/>
      <c r="I17" s="53"/>
      <c r="J17" s="53"/>
      <c r="K17" s="53"/>
      <c r="L17" s="53"/>
      <c r="M17" s="35"/>
      <c r="N17" s="36"/>
      <c r="O17" s="35"/>
      <c r="P17" s="54"/>
      <c r="Q17" s="54"/>
      <c r="AA17" s="58"/>
      <c r="AD17" s="53"/>
      <c r="AH17" s="52">
        <v>4</v>
      </c>
    </row>
    <row r="18" spans="1:34" s="52" customFormat="1" ht="12.75">
      <c r="A18" s="52">
        <v>5</v>
      </c>
      <c r="B18" s="52">
        <v>5</v>
      </c>
      <c r="C18" s="36">
        <v>120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6"/>
      <c r="O18" s="35"/>
      <c r="P18" s="54"/>
      <c r="Q18" s="54"/>
      <c r="AD18" s="53"/>
      <c r="AH18" s="52">
        <v>5</v>
      </c>
    </row>
    <row r="19" spans="1:34" s="52" customFormat="1" ht="12.75">
      <c r="A19" s="52">
        <v>6</v>
      </c>
      <c r="B19" s="52">
        <v>6</v>
      </c>
      <c r="C19" s="36">
        <v>120</v>
      </c>
      <c r="D19" s="53"/>
      <c r="E19" s="53"/>
      <c r="F19" s="53"/>
      <c r="G19" s="53"/>
      <c r="H19" s="53"/>
      <c r="I19" s="53"/>
      <c r="J19" s="53"/>
      <c r="K19" s="53"/>
      <c r="L19" s="53"/>
      <c r="M19" s="35"/>
      <c r="N19" s="36"/>
      <c r="O19" s="35"/>
      <c r="P19" s="54"/>
      <c r="Q19" s="54"/>
      <c r="AD19" s="53"/>
      <c r="AH19" s="52">
        <v>6</v>
      </c>
    </row>
    <row r="20" spans="1:34" s="52" customFormat="1" ht="12.75">
      <c r="A20" s="52">
        <v>7</v>
      </c>
      <c r="B20" s="52">
        <v>7</v>
      </c>
      <c r="C20" s="36">
        <v>120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35"/>
      <c r="P20" s="54"/>
      <c r="Q20" s="54"/>
      <c r="AD20" s="35"/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36">
        <v>120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54"/>
      <c r="Q21" s="54"/>
      <c r="AD21" s="35"/>
      <c r="AH21" s="52">
        <v>8</v>
      </c>
    </row>
    <row r="22" spans="1:34" s="52" customFormat="1" ht="12.75">
      <c r="A22" s="52">
        <v>9</v>
      </c>
      <c r="B22" s="52">
        <v>9</v>
      </c>
      <c r="C22" s="36">
        <v>120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5"/>
      <c r="P22" s="54"/>
      <c r="Q22" s="54"/>
      <c r="AD22" s="35"/>
      <c r="AH22" s="52">
        <v>9</v>
      </c>
    </row>
    <row r="23" spans="1:34" s="52" customFormat="1" ht="12.75">
      <c r="A23" s="52">
        <v>10</v>
      </c>
      <c r="B23" s="52">
        <v>10</v>
      </c>
      <c r="C23" s="36">
        <v>120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35"/>
      <c r="P23" s="54"/>
      <c r="Q23" s="54"/>
      <c r="AD23" s="35"/>
      <c r="AH23" s="52">
        <v>10</v>
      </c>
    </row>
    <row r="24" spans="1:34" s="52" customFormat="1" ht="12.75">
      <c r="A24" s="52">
        <v>11</v>
      </c>
      <c r="B24" s="52">
        <v>11</v>
      </c>
      <c r="C24" s="36">
        <v>120</v>
      </c>
      <c r="D24" s="53"/>
      <c r="E24" s="53"/>
      <c r="F24" s="53"/>
      <c r="G24" s="53"/>
      <c r="H24" s="53"/>
      <c r="I24" s="53"/>
      <c r="J24" s="53"/>
      <c r="K24" s="53"/>
      <c r="L24" s="53"/>
      <c r="M24" s="35"/>
      <c r="N24" s="36"/>
      <c r="O24" s="35"/>
      <c r="P24" s="54"/>
      <c r="Q24" s="54"/>
      <c r="AD24" s="35"/>
      <c r="AH24" s="52">
        <v>11</v>
      </c>
    </row>
    <row r="25" spans="1:34" s="52" customFormat="1" ht="12.75">
      <c r="A25" s="52">
        <v>12</v>
      </c>
      <c r="B25" s="52">
        <v>12</v>
      </c>
      <c r="C25" s="36">
        <v>120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36"/>
      <c r="O25" s="35"/>
      <c r="P25" s="54"/>
      <c r="Q25" s="54"/>
      <c r="AD25" s="53"/>
      <c r="AH25" s="52">
        <v>12</v>
      </c>
    </row>
    <row r="26" spans="1:34" s="10" customFormat="1" ht="12.75">
      <c r="A26" s="10">
        <v>13</v>
      </c>
      <c r="B26" s="10">
        <v>13</v>
      </c>
      <c r="C26" s="36">
        <v>120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5"/>
      <c r="O26" s="35"/>
      <c r="P26" s="11"/>
      <c r="R26" s="52"/>
      <c r="S26" s="52"/>
      <c r="T26" s="52"/>
      <c r="U26" s="52"/>
      <c r="V26" s="52"/>
      <c r="W26" s="52"/>
      <c r="AA26" s="25"/>
      <c r="AB26" s="52"/>
      <c r="AD26" s="36"/>
      <c r="AE26" s="25"/>
      <c r="AF26" s="52"/>
      <c r="AH26" s="10">
        <v>13</v>
      </c>
    </row>
    <row r="27" spans="1:34" s="10" customFormat="1" ht="12.75">
      <c r="A27" s="10">
        <v>14</v>
      </c>
      <c r="B27" s="10">
        <v>14</v>
      </c>
      <c r="C27" s="36">
        <v>120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5"/>
      <c r="O27" s="35"/>
      <c r="P27" s="11"/>
      <c r="Q27" s="1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36"/>
      <c r="AE27" s="25"/>
      <c r="AF27" s="52"/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120</v>
      </c>
      <c r="D28" s="53" t="s">
        <v>77</v>
      </c>
      <c r="E28" s="53"/>
      <c r="F28" s="53" t="s">
        <v>77</v>
      </c>
      <c r="G28" s="53"/>
      <c r="H28" s="53"/>
      <c r="I28" s="53"/>
      <c r="J28" s="53" t="s">
        <v>77</v>
      </c>
      <c r="K28" s="53"/>
      <c r="L28" s="53"/>
      <c r="M28" s="53" t="s">
        <v>77</v>
      </c>
      <c r="N28" s="36" t="s">
        <v>77</v>
      </c>
      <c r="O28" s="35">
        <v>55</v>
      </c>
      <c r="P28" s="11"/>
      <c r="R28" s="52">
        <v>60</v>
      </c>
      <c r="S28" s="52">
        <v>60</v>
      </c>
      <c r="T28" s="52">
        <v>60</v>
      </c>
      <c r="U28" s="52">
        <v>100</v>
      </c>
      <c r="V28" s="52">
        <v>125</v>
      </c>
      <c r="W28" s="52">
        <v>60</v>
      </c>
      <c r="X28" s="52">
        <v>60</v>
      </c>
      <c r="Y28" s="52"/>
      <c r="Z28" s="52"/>
      <c r="AA28" s="52">
        <v>500</v>
      </c>
      <c r="AB28" s="52">
        <v>4000</v>
      </c>
      <c r="AC28" s="52">
        <v>60</v>
      </c>
      <c r="AD28" s="35">
        <v>24</v>
      </c>
      <c r="AE28" s="25">
        <v>1</v>
      </c>
      <c r="AF28" s="52">
        <f>(SUM(R28:AC28)/1000)+AE28</f>
        <v>6.085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75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35"/>
      <c r="O29" s="35"/>
      <c r="P29" s="11"/>
      <c r="Q29" s="1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35"/>
      <c r="AE29" s="25"/>
      <c r="AF29" s="52"/>
      <c r="AH29" s="10">
        <v>16</v>
      </c>
    </row>
    <row r="30" spans="1:34" s="10" customFormat="1" ht="12.75">
      <c r="A30" s="10">
        <v>17</v>
      </c>
      <c r="B30" s="10">
        <v>17</v>
      </c>
      <c r="C30" s="36">
        <v>75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53"/>
      <c r="M30" s="53" t="s">
        <v>77</v>
      </c>
      <c r="N30" s="36" t="s">
        <v>77</v>
      </c>
      <c r="O30" s="35">
        <v>24</v>
      </c>
      <c r="P30" s="11"/>
      <c r="Q30" s="11"/>
      <c r="R30" s="52">
        <v>60</v>
      </c>
      <c r="S30" s="52">
        <v>60</v>
      </c>
      <c r="T30" s="52">
        <v>60</v>
      </c>
      <c r="U30" s="52">
        <v>100</v>
      </c>
      <c r="V30" s="52"/>
      <c r="W30" s="52"/>
      <c r="X30" s="52">
        <v>60</v>
      </c>
      <c r="AA30" s="10">
        <v>500</v>
      </c>
      <c r="AB30" s="52"/>
      <c r="AC30" s="10">
        <v>60</v>
      </c>
      <c r="AD30" s="35">
        <v>37</v>
      </c>
      <c r="AE30" s="25">
        <v>3.4</v>
      </c>
      <c r="AF30" s="52">
        <f>(SUM(R30:AC30)/1000)+AE30</f>
        <v>4.3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52</v>
      </c>
      <c r="D31" s="53"/>
      <c r="E31" s="53"/>
      <c r="F31" s="53"/>
      <c r="G31" s="53"/>
      <c r="H31" s="53"/>
      <c r="I31" s="53"/>
      <c r="J31" s="53"/>
      <c r="K31" s="53"/>
      <c r="L31" s="53"/>
      <c r="M31" s="35"/>
      <c r="O31" s="35"/>
      <c r="P31" s="11"/>
      <c r="Q31" s="1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35"/>
      <c r="AE31" s="25"/>
      <c r="AF31" s="52"/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52</v>
      </c>
      <c r="D32" s="53" t="s">
        <v>77</v>
      </c>
      <c r="E32" s="53" t="s">
        <v>77</v>
      </c>
      <c r="F32" s="53" t="s">
        <v>77</v>
      </c>
      <c r="G32" s="53"/>
      <c r="H32" s="53"/>
      <c r="I32" s="53"/>
      <c r="J32" s="53" t="s">
        <v>77</v>
      </c>
      <c r="K32" s="53"/>
      <c r="L32" s="53"/>
      <c r="M32" s="53"/>
      <c r="N32" s="35"/>
      <c r="O32" s="35">
        <v>56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/>
      <c r="X32" s="52">
        <v>60</v>
      </c>
      <c r="AA32" s="10">
        <v>500</v>
      </c>
      <c r="AB32" s="52"/>
      <c r="AC32" s="10">
        <v>60</v>
      </c>
      <c r="AD32" s="35">
        <v>13</v>
      </c>
      <c r="AE32" s="25">
        <v>1.8</v>
      </c>
      <c r="AF32" s="52">
        <f>(SUM(R32:AC32)/1000)+AE32</f>
        <v>2.7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30</v>
      </c>
      <c r="D33" s="53" t="s">
        <v>77</v>
      </c>
      <c r="E33" s="53" t="s">
        <v>77</v>
      </c>
      <c r="F33" s="53" t="s">
        <v>77</v>
      </c>
      <c r="G33" s="53"/>
      <c r="H33" s="53"/>
      <c r="I33" s="53"/>
      <c r="J33" s="53" t="s">
        <v>77</v>
      </c>
      <c r="K33" s="53"/>
      <c r="L33" s="53"/>
      <c r="M33" s="53"/>
      <c r="N33" s="35" t="s">
        <v>77</v>
      </c>
      <c r="O33" s="35" t="s">
        <v>225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>
        <v>125</v>
      </c>
      <c r="W33" s="52">
        <v>60</v>
      </c>
      <c r="X33" s="52">
        <v>60</v>
      </c>
      <c r="Y33" s="52"/>
      <c r="Z33" s="52"/>
      <c r="AA33" s="25">
        <v>500</v>
      </c>
      <c r="AB33" s="25">
        <v>4000</v>
      </c>
      <c r="AC33" s="52">
        <v>60</v>
      </c>
      <c r="AD33" s="35">
        <v>3</v>
      </c>
      <c r="AE33" s="25">
        <v>1.2</v>
      </c>
      <c r="AF33" s="52">
        <f>(SUM(R33:AC33)/1000)+AE33</f>
        <v>6.285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30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36"/>
      <c r="O34" s="35"/>
      <c r="P34" s="11"/>
      <c r="Q34" s="11"/>
      <c r="R34" s="52"/>
      <c r="S34" s="52"/>
      <c r="T34" s="52"/>
      <c r="U34" s="52"/>
      <c r="V34" s="52"/>
      <c r="W34" s="52"/>
      <c r="AB34" s="52" t="s">
        <v>226</v>
      </c>
      <c r="AD34" s="35"/>
      <c r="AE34" s="25"/>
      <c r="AF34" s="52"/>
      <c r="AH34" s="10">
        <v>21</v>
      </c>
    </row>
    <row r="35" spans="1:34" s="10" customFormat="1" ht="12.75">
      <c r="A35" s="10">
        <v>22</v>
      </c>
      <c r="B35" s="10">
        <v>22</v>
      </c>
      <c r="C35" s="36">
        <v>30</v>
      </c>
      <c r="D35" s="53"/>
      <c r="E35" s="53"/>
      <c r="F35" s="53"/>
      <c r="G35" s="53"/>
      <c r="H35" s="53"/>
      <c r="I35" s="53"/>
      <c r="J35" s="53"/>
      <c r="K35" s="53"/>
      <c r="L35" s="53"/>
      <c r="M35" s="35"/>
      <c r="N35" s="35"/>
      <c r="O35" s="35"/>
      <c r="P35" s="11"/>
      <c r="Q35" s="11"/>
      <c r="R35" s="52"/>
      <c r="S35" s="52"/>
      <c r="T35" s="52"/>
      <c r="U35" s="52"/>
      <c r="V35" s="52"/>
      <c r="W35" s="52"/>
      <c r="X35" s="52"/>
      <c r="Y35" s="52"/>
      <c r="Z35" s="52"/>
      <c r="AA35" s="52"/>
      <c r="AC35" s="52"/>
      <c r="AD35" s="36"/>
      <c r="AE35" s="25"/>
      <c r="AF35" s="52"/>
      <c r="AH35" s="10">
        <v>22</v>
      </c>
    </row>
    <row r="36" spans="1:34" s="10" customFormat="1" ht="12.75">
      <c r="A36" s="10">
        <v>23</v>
      </c>
      <c r="B36" s="10">
        <v>23</v>
      </c>
      <c r="C36" s="36">
        <v>30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35"/>
      <c r="O36" s="35"/>
      <c r="P36" s="11"/>
      <c r="Q36" s="11"/>
      <c r="R36" s="52"/>
      <c r="S36" s="52"/>
      <c r="T36" s="52"/>
      <c r="U36" s="52"/>
      <c r="V36" s="52"/>
      <c r="W36" s="52"/>
      <c r="AD36" s="36"/>
      <c r="AF36" s="52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G37" s="53"/>
      <c r="H37" s="53"/>
      <c r="I37" s="53"/>
      <c r="J37" s="53"/>
      <c r="K37" s="53"/>
      <c r="L37" s="53"/>
      <c r="M37" s="53"/>
      <c r="N37" s="36"/>
      <c r="O37" s="35"/>
      <c r="P37" s="11"/>
      <c r="Q37" s="11"/>
      <c r="R37" s="52"/>
      <c r="S37" s="52"/>
      <c r="T37" s="52"/>
      <c r="U37" s="52"/>
      <c r="V37" s="52"/>
      <c r="W37" s="52"/>
      <c r="X37" s="25"/>
      <c r="Y37" s="25"/>
      <c r="Z37" s="25"/>
      <c r="AD37" s="35"/>
      <c r="AF37" s="52"/>
      <c r="AG37" s="25"/>
      <c r="AH37" s="10">
        <v>24</v>
      </c>
    </row>
    <row r="38" spans="2:31" ht="12.75">
      <c r="B38" s="40"/>
      <c r="O38" s="33"/>
      <c r="V38" s="10"/>
      <c r="W38" s="10"/>
      <c r="X38" s="10"/>
      <c r="Y38" s="10"/>
      <c r="Z38" s="10"/>
      <c r="AA38" s="10"/>
      <c r="AB38" s="10"/>
      <c r="AC38" s="10"/>
      <c r="AD38" s="35"/>
      <c r="AE38" s="10"/>
    </row>
    <row r="39" ht="12.75">
      <c r="AF39">
        <f>SUM(AF14:AF37)</f>
        <v>19.37</v>
      </c>
    </row>
    <row r="40" ht="12.75">
      <c r="O40" s="33"/>
    </row>
  </sheetData>
  <sheetProtection/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2">
      <selection activeCell="O10" sqref="O10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117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227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58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42766</v>
      </c>
      <c r="R5" s="3"/>
    </row>
    <row r="6" spans="1:3" ht="12.75">
      <c r="A6" t="s">
        <v>51</v>
      </c>
      <c r="C6">
        <v>60</v>
      </c>
    </row>
    <row r="7" spans="1:3" ht="12.75">
      <c r="A7" t="s">
        <v>52</v>
      </c>
      <c r="C7" s="30">
        <v>1339</v>
      </c>
    </row>
    <row r="8" ht="12.75">
      <c r="A8" t="s">
        <v>23</v>
      </c>
    </row>
    <row r="9" spans="4:29" ht="12.75">
      <c r="D9">
        <f>COUNTIF(D14:D37,"x")</f>
        <v>12</v>
      </c>
      <c r="E9">
        <f aca="true" t="shared" si="0" ref="E9:N9">COUNTIF(E14:E37,"x")</f>
        <v>7</v>
      </c>
      <c r="F9">
        <f t="shared" si="0"/>
        <v>12</v>
      </c>
      <c r="G9">
        <f t="shared" si="0"/>
        <v>0</v>
      </c>
      <c r="H9">
        <f t="shared" si="0"/>
        <v>12</v>
      </c>
      <c r="I9">
        <f t="shared" si="0"/>
        <v>0</v>
      </c>
      <c r="J9">
        <f t="shared" si="0"/>
        <v>12</v>
      </c>
      <c r="K9">
        <f t="shared" si="0"/>
        <v>0</v>
      </c>
      <c r="L9">
        <f t="shared" si="0"/>
        <v>0</v>
      </c>
      <c r="M9">
        <f t="shared" si="0"/>
        <v>4</v>
      </c>
      <c r="N9">
        <f t="shared" si="0"/>
        <v>8</v>
      </c>
      <c r="O9">
        <v>17</v>
      </c>
      <c r="Q9">
        <f>COUNT(Q14:Q37)</f>
        <v>0</v>
      </c>
      <c r="R9">
        <f aca="true" t="shared" si="1" ref="R9:AC9">COUNT(R14:R37)</f>
        <v>12</v>
      </c>
      <c r="S9">
        <f t="shared" si="1"/>
        <v>12</v>
      </c>
      <c r="T9">
        <f t="shared" si="1"/>
        <v>12</v>
      </c>
      <c r="U9">
        <f t="shared" si="1"/>
        <v>6</v>
      </c>
      <c r="V9">
        <f t="shared" si="1"/>
        <v>10</v>
      </c>
      <c r="W9">
        <f t="shared" si="1"/>
        <v>10</v>
      </c>
      <c r="X9">
        <f t="shared" si="1"/>
        <v>1</v>
      </c>
      <c r="Y9">
        <f t="shared" si="1"/>
        <v>1</v>
      </c>
      <c r="Z9">
        <f t="shared" si="1"/>
        <v>1</v>
      </c>
      <c r="AA9">
        <f t="shared" si="1"/>
        <v>8</v>
      </c>
      <c r="AB9">
        <f t="shared" si="1"/>
        <v>4</v>
      </c>
      <c r="AC9">
        <f t="shared" si="1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1309</v>
      </c>
      <c r="D14" s="53" t="s">
        <v>77</v>
      </c>
      <c r="E14" s="53" t="s">
        <v>77</v>
      </c>
      <c r="F14" s="53" t="s">
        <v>77</v>
      </c>
      <c r="G14" s="53"/>
      <c r="H14" s="53" t="s">
        <v>77</v>
      </c>
      <c r="I14" s="53"/>
      <c r="J14" s="53" t="s">
        <v>77</v>
      </c>
      <c r="K14" s="53" t="s">
        <v>179</v>
      </c>
      <c r="L14" s="53"/>
      <c r="M14" s="35" t="s">
        <v>77</v>
      </c>
      <c r="N14" s="36" t="s">
        <v>77</v>
      </c>
      <c r="O14" s="35" t="s">
        <v>229</v>
      </c>
      <c r="P14" s="54"/>
      <c r="Q14" s="54"/>
      <c r="R14" s="52">
        <v>60</v>
      </c>
      <c r="S14" s="52">
        <v>60</v>
      </c>
      <c r="T14" s="52">
        <v>60</v>
      </c>
      <c r="V14" s="52">
        <v>125</v>
      </c>
      <c r="W14" s="52">
        <v>60</v>
      </c>
      <c r="AA14" s="52">
        <v>500</v>
      </c>
      <c r="AB14" s="52">
        <v>1000</v>
      </c>
      <c r="AD14" s="53">
        <v>14</v>
      </c>
      <c r="AE14" s="55">
        <v>3.8</v>
      </c>
      <c r="AF14" s="52">
        <f>(SUM(R14:AC14)/1000)+AE14</f>
        <v>5.665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1309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36"/>
      <c r="O15" s="35"/>
      <c r="P15" s="54"/>
      <c r="Q15" s="54"/>
      <c r="AD15" s="53"/>
      <c r="AH15" s="52">
        <v>2</v>
      </c>
    </row>
    <row r="16" spans="1:34" s="52" customFormat="1" ht="12.75">
      <c r="A16" s="52">
        <v>3</v>
      </c>
      <c r="B16" s="52">
        <v>3</v>
      </c>
      <c r="C16" s="53">
        <v>1263</v>
      </c>
      <c r="K16" s="53"/>
      <c r="L16" s="53"/>
      <c r="M16" s="53"/>
      <c r="N16" s="53"/>
      <c r="O16" s="35"/>
      <c r="P16" s="54"/>
      <c r="Q16" s="54"/>
      <c r="AD16" s="35"/>
      <c r="AH16" s="52">
        <v>3</v>
      </c>
    </row>
    <row r="17" spans="1:34" s="52" customFormat="1" ht="12.75">
      <c r="A17" s="52">
        <v>4</v>
      </c>
      <c r="B17" s="52">
        <v>4</v>
      </c>
      <c r="C17" s="53">
        <v>1263</v>
      </c>
      <c r="D17" s="53" t="s">
        <v>77</v>
      </c>
      <c r="E17" s="53"/>
      <c r="F17" s="53" t="s">
        <v>77</v>
      </c>
      <c r="G17" s="53"/>
      <c r="H17" s="53" t="s">
        <v>77</v>
      </c>
      <c r="I17" s="53"/>
      <c r="J17" s="53" t="s">
        <v>77</v>
      </c>
      <c r="K17" s="53"/>
      <c r="L17" s="53"/>
      <c r="M17" s="35"/>
      <c r="N17" s="36" t="s">
        <v>77</v>
      </c>
      <c r="O17" s="35" t="s">
        <v>154</v>
      </c>
      <c r="P17" s="54"/>
      <c r="Q17" s="54"/>
      <c r="R17" s="52">
        <v>60</v>
      </c>
      <c r="S17" s="52">
        <v>60</v>
      </c>
      <c r="T17" s="52">
        <v>60</v>
      </c>
      <c r="V17" s="52">
        <v>125</v>
      </c>
      <c r="W17" s="52">
        <v>60</v>
      </c>
      <c r="AA17" s="58">
        <v>500</v>
      </c>
      <c r="AB17" s="52">
        <v>1000</v>
      </c>
      <c r="AD17" s="53">
        <v>21</v>
      </c>
      <c r="AE17" s="52">
        <v>7.1</v>
      </c>
      <c r="AF17" s="52">
        <f aca="true" t="shared" si="2" ref="AF17:AF37">(SUM(R17:AC17)/1000)+AE17</f>
        <v>8.965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1010</v>
      </c>
      <c r="G18" s="53"/>
      <c r="H18" s="53"/>
      <c r="I18" s="53"/>
      <c r="J18" s="53"/>
      <c r="K18" s="53"/>
      <c r="L18" s="53"/>
      <c r="M18" s="53"/>
      <c r="N18" s="36"/>
      <c r="O18" s="35"/>
      <c r="P18" s="54"/>
      <c r="Q18" s="54"/>
      <c r="AA18" s="52">
        <v>500</v>
      </c>
      <c r="AD18" s="53"/>
      <c r="AF18" s="52">
        <f t="shared" si="2"/>
        <v>0.5</v>
      </c>
      <c r="AH18" s="52">
        <v>5</v>
      </c>
    </row>
    <row r="19" spans="1:34" s="52" customFormat="1" ht="12.75">
      <c r="A19" s="52">
        <v>6</v>
      </c>
      <c r="B19" s="52">
        <v>6</v>
      </c>
      <c r="C19" s="53">
        <v>1010</v>
      </c>
      <c r="D19" s="53" t="s">
        <v>77</v>
      </c>
      <c r="E19" s="35" t="s">
        <v>77</v>
      </c>
      <c r="F19" s="53" t="s">
        <v>77</v>
      </c>
      <c r="G19" s="53"/>
      <c r="H19" s="35" t="s">
        <v>77</v>
      </c>
      <c r="I19" s="53"/>
      <c r="J19" s="35" t="s">
        <v>77</v>
      </c>
      <c r="K19" s="53"/>
      <c r="L19" s="53"/>
      <c r="M19" s="35" t="s">
        <v>77</v>
      </c>
      <c r="N19" s="36" t="s">
        <v>77</v>
      </c>
      <c r="O19" s="35" t="s">
        <v>150</v>
      </c>
      <c r="P19" s="54"/>
      <c r="Q19" s="54"/>
      <c r="R19" s="52">
        <v>60</v>
      </c>
      <c r="S19" s="52">
        <v>60</v>
      </c>
      <c r="T19" s="52">
        <v>60</v>
      </c>
      <c r="AD19" s="53">
        <v>12</v>
      </c>
      <c r="AE19" s="52">
        <v>6.6</v>
      </c>
      <c r="AF19" s="52">
        <f t="shared" si="2"/>
        <v>6.779999999999999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758</v>
      </c>
      <c r="D20" s="53" t="s">
        <v>77</v>
      </c>
      <c r="E20" s="53"/>
      <c r="F20" s="53" t="s">
        <v>77</v>
      </c>
      <c r="G20" s="53"/>
      <c r="H20" s="53" t="s">
        <v>77</v>
      </c>
      <c r="I20" s="53"/>
      <c r="J20" s="53" t="s">
        <v>77</v>
      </c>
      <c r="K20" s="53"/>
      <c r="L20" s="53"/>
      <c r="M20" s="53"/>
      <c r="N20" s="35" t="s">
        <v>77</v>
      </c>
      <c r="O20" s="35" t="s">
        <v>157</v>
      </c>
      <c r="P20" s="54"/>
      <c r="Q20" s="54"/>
      <c r="R20" s="52">
        <v>60</v>
      </c>
      <c r="S20" s="52">
        <v>60</v>
      </c>
      <c r="T20" s="52">
        <v>60</v>
      </c>
      <c r="AA20" s="52">
        <v>500</v>
      </c>
      <c r="AD20" s="35">
        <v>17</v>
      </c>
      <c r="AE20" s="52">
        <v>1.3</v>
      </c>
      <c r="AF20" s="52">
        <f t="shared" si="2"/>
        <v>1.98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758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35"/>
      <c r="P21" s="54"/>
      <c r="Q21" s="54"/>
      <c r="AD21" s="35"/>
      <c r="AH21" s="52">
        <v>8</v>
      </c>
    </row>
    <row r="22" spans="1:34" s="52" customFormat="1" ht="12.75">
      <c r="A22" s="52">
        <v>9</v>
      </c>
      <c r="B22" s="52">
        <v>9</v>
      </c>
      <c r="C22" s="53">
        <v>607</v>
      </c>
      <c r="D22" s="53" t="s">
        <v>77</v>
      </c>
      <c r="E22" s="35" t="s">
        <v>77</v>
      </c>
      <c r="F22" s="53" t="s">
        <v>77</v>
      </c>
      <c r="G22" s="53"/>
      <c r="H22" s="35" t="s">
        <v>77</v>
      </c>
      <c r="I22" s="53"/>
      <c r="J22" s="35" t="s">
        <v>77</v>
      </c>
      <c r="K22" s="53"/>
      <c r="L22" s="53"/>
      <c r="M22" s="53"/>
      <c r="N22" s="36"/>
      <c r="O22" s="35" t="s">
        <v>158</v>
      </c>
      <c r="P22" s="54"/>
      <c r="Q22" s="54"/>
      <c r="R22" s="52">
        <v>60</v>
      </c>
      <c r="S22" s="52">
        <v>60</v>
      </c>
      <c r="T22" s="52">
        <v>60</v>
      </c>
      <c r="V22" s="52">
        <v>125</v>
      </c>
      <c r="W22" s="52">
        <v>60</v>
      </c>
      <c r="AD22" s="35">
        <v>18</v>
      </c>
      <c r="AE22" s="52">
        <v>3.2</v>
      </c>
      <c r="AF22" s="52">
        <f t="shared" si="2"/>
        <v>3.5650000000000004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607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35"/>
      <c r="P23" s="54"/>
      <c r="Q23" s="54"/>
      <c r="AD23" s="35"/>
      <c r="AH23" s="52">
        <v>10</v>
      </c>
    </row>
    <row r="24" spans="1:34" s="52" customFormat="1" ht="12.75">
      <c r="A24" s="52">
        <v>11</v>
      </c>
      <c r="B24" s="52">
        <v>11</v>
      </c>
      <c r="C24" s="53">
        <v>505</v>
      </c>
      <c r="D24" s="53" t="s">
        <v>77</v>
      </c>
      <c r="E24" s="53"/>
      <c r="F24" s="53" t="s">
        <v>77</v>
      </c>
      <c r="G24" s="53"/>
      <c r="H24" s="53" t="s">
        <v>77</v>
      </c>
      <c r="I24" s="53"/>
      <c r="J24" s="53" t="s">
        <v>77</v>
      </c>
      <c r="K24" s="53"/>
      <c r="L24" s="53"/>
      <c r="M24" s="35"/>
      <c r="N24" s="36" t="s">
        <v>77</v>
      </c>
      <c r="O24" s="35" t="s">
        <v>230</v>
      </c>
      <c r="P24" s="54"/>
      <c r="Q24" s="54"/>
      <c r="R24" s="52">
        <v>60</v>
      </c>
      <c r="S24" s="52">
        <v>60</v>
      </c>
      <c r="T24" s="52">
        <v>60</v>
      </c>
      <c r="AA24" s="52">
        <v>500</v>
      </c>
      <c r="AD24" s="35">
        <v>13</v>
      </c>
      <c r="AE24" s="52">
        <v>7.2</v>
      </c>
      <c r="AF24" s="52">
        <f t="shared" si="2"/>
        <v>7.88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353</v>
      </c>
      <c r="D25" s="53" t="s">
        <v>77</v>
      </c>
      <c r="E25" s="35" t="s">
        <v>77</v>
      </c>
      <c r="F25" s="53" t="s">
        <v>77</v>
      </c>
      <c r="G25" s="53"/>
      <c r="H25" s="35" t="s">
        <v>77</v>
      </c>
      <c r="I25" s="53"/>
      <c r="J25" s="35" t="s">
        <v>77</v>
      </c>
      <c r="K25" s="53"/>
      <c r="L25" s="53"/>
      <c r="M25" s="35" t="s">
        <v>77</v>
      </c>
      <c r="N25" s="36"/>
      <c r="O25" s="35" t="s">
        <v>231</v>
      </c>
      <c r="P25" s="54"/>
      <c r="Q25" s="54"/>
      <c r="R25" s="52">
        <v>60</v>
      </c>
      <c r="S25" s="52">
        <v>60</v>
      </c>
      <c r="T25" s="52">
        <v>60</v>
      </c>
      <c r="U25" s="52">
        <v>100</v>
      </c>
      <c r="V25" s="52">
        <v>125</v>
      </c>
      <c r="W25" s="52">
        <v>60</v>
      </c>
      <c r="AD25" s="53">
        <v>8</v>
      </c>
      <c r="AE25" s="52">
        <v>5</v>
      </c>
      <c r="AF25" s="52">
        <f t="shared" si="2"/>
        <v>5.465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351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35"/>
      <c r="O26" s="35"/>
      <c r="P26" s="11"/>
      <c r="R26" s="52"/>
      <c r="S26" s="52"/>
      <c r="T26" s="52"/>
      <c r="U26" s="52"/>
      <c r="AA26" s="25"/>
      <c r="AB26" s="52"/>
      <c r="AD26" s="36"/>
      <c r="AE26" s="25"/>
      <c r="AF26" s="52"/>
      <c r="AH26" s="10">
        <v>13</v>
      </c>
    </row>
    <row r="27" spans="1:34" s="10" customFormat="1" ht="12.75">
      <c r="A27" s="10">
        <v>14</v>
      </c>
      <c r="B27" s="10">
        <v>14</v>
      </c>
      <c r="C27" s="35">
        <v>352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O27" s="35"/>
      <c r="P27" s="11"/>
      <c r="Q27" s="1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36"/>
      <c r="AE27" s="25"/>
      <c r="AF27" s="52"/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252</v>
      </c>
      <c r="D28" s="53" t="s">
        <v>77</v>
      </c>
      <c r="E28" s="53"/>
      <c r="F28" s="53" t="s">
        <v>77</v>
      </c>
      <c r="G28" s="53"/>
      <c r="H28" s="35" t="s">
        <v>77</v>
      </c>
      <c r="I28" s="53"/>
      <c r="J28" s="35" t="s">
        <v>77</v>
      </c>
      <c r="K28" s="53"/>
      <c r="L28" s="53"/>
      <c r="M28" s="53"/>
      <c r="N28" s="36" t="s">
        <v>77</v>
      </c>
      <c r="O28" s="35" t="s">
        <v>232</v>
      </c>
      <c r="P28" s="11"/>
      <c r="R28" s="52">
        <v>60</v>
      </c>
      <c r="S28" s="52">
        <v>60</v>
      </c>
      <c r="T28" s="52">
        <v>60</v>
      </c>
      <c r="U28" s="52">
        <v>100</v>
      </c>
      <c r="V28" s="52"/>
      <c r="W28" s="52"/>
      <c r="X28" s="52"/>
      <c r="Y28" s="52"/>
      <c r="Z28" s="52"/>
      <c r="AA28" s="52">
        <v>500</v>
      </c>
      <c r="AB28" s="52"/>
      <c r="AC28" s="52"/>
      <c r="AD28" s="35">
        <v>11</v>
      </c>
      <c r="AE28" s="25">
        <v>7.7</v>
      </c>
      <c r="AF28" s="52">
        <f t="shared" si="2"/>
        <v>8.48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252</v>
      </c>
      <c r="D29" s="53"/>
      <c r="E29" s="53"/>
      <c r="F29" s="53"/>
      <c r="G29" s="53"/>
      <c r="H29" s="53"/>
      <c r="I29" s="53"/>
      <c r="J29" s="53"/>
      <c r="K29" s="53"/>
      <c r="L29" s="35" t="s">
        <v>233</v>
      </c>
      <c r="M29" s="53"/>
      <c r="O29" s="35"/>
      <c r="P29" s="11"/>
      <c r="Q29" s="1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35"/>
      <c r="AE29" s="25"/>
      <c r="AF29" s="52"/>
      <c r="AH29" s="10">
        <v>16</v>
      </c>
    </row>
    <row r="30" spans="1:34" s="10" customFormat="1" ht="12.75">
      <c r="A30" s="10">
        <v>17</v>
      </c>
      <c r="B30" s="10">
        <v>17</v>
      </c>
      <c r="C30" s="36">
        <v>127</v>
      </c>
      <c r="D30" s="53"/>
      <c r="E30" s="53"/>
      <c r="F30" s="53"/>
      <c r="G30" s="53"/>
      <c r="H30" s="53"/>
      <c r="I30" s="53"/>
      <c r="J30" s="53"/>
      <c r="K30" s="53"/>
      <c r="L30" s="35" t="s">
        <v>233</v>
      </c>
      <c r="M30" s="53"/>
      <c r="N30" s="36"/>
      <c r="O30" s="35">
        <v>64</v>
      </c>
      <c r="P30" s="11"/>
      <c r="Q30" s="11"/>
      <c r="R30" s="52"/>
      <c r="S30" s="52"/>
      <c r="T30" s="52"/>
      <c r="U30" s="52"/>
      <c r="V30" s="52">
        <f>125*4</f>
        <v>500</v>
      </c>
      <c r="W30" s="52">
        <v>60</v>
      </c>
      <c r="AB30" s="52"/>
      <c r="AD30" s="35">
        <v>24</v>
      </c>
      <c r="AE30" s="25">
        <v>6.1</v>
      </c>
      <c r="AF30" s="52">
        <f t="shared" si="2"/>
        <v>6.66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127</v>
      </c>
      <c r="D31" s="53" t="s">
        <v>77</v>
      </c>
      <c r="E31" s="53" t="s">
        <v>77</v>
      </c>
      <c r="F31" s="53" t="s">
        <v>77</v>
      </c>
      <c r="G31" s="53"/>
      <c r="H31" s="53" t="s">
        <v>77</v>
      </c>
      <c r="I31" s="53"/>
      <c r="J31" s="53" t="s">
        <v>77</v>
      </c>
      <c r="K31" s="53"/>
      <c r="L31" s="53"/>
      <c r="M31" s="35"/>
      <c r="N31" s="35" t="s">
        <v>77</v>
      </c>
      <c r="O31" s="35" t="s">
        <v>159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/>
      <c r="X31" s="52"/>
      <c r="Y31" s="52"/>
      <c r="Z31" s="52"/>
      <c r="AA31" s="52">
        <v>500</v>
      </c>
      <c r="AB31" s="52"/>
      <c r="AC31" s="52"/>
      <c r="AD31" s="35">
        <v>5</v>
      </c>
      <c r="AE31" s="25">
        <v>6.4</v>
      </c>
      <c r="AF31" s="52">
        <f t="shared" si="2"/>
        <v>7.180000000000001</v>
      </c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100</v>
      </c>
      <c r="D32" s="53"/>
      <c r="E32" s="53"/>
      <c r="F32" s="53"/>
      <c r="G32" s="53"/>
      <c r="H32" s="53"/>
      <c r="I32" s="53"/>
      <c r="J32" s="53"/>
      <c r="K32" s="53"/>
      <c r="L32" s="35" t="s">
        <v>233</v>
      </c>
      <c r="M32" s="53"/>
      <c r="N32" s="35"/>
      <c r="O32" s="35" t="s">
        <v>161</v>
      </c>
      <c r="P32" s="11"/>
      <c r="Q32" s="11"/>
      <c r="R32" s="52"/>
      <c r="S32" s="52"/>
      <c r="T32" s="52"/>
      <c r="U32" s="52"/>
      <c r="V32" s="52">
        <f>125*4</f>
        <v>500</v>
      </c>
      <c r="W32" s="52">
        <v>60</v>
      </c>
      <c r="AB32" s="52"/>
      <c r="AD32" s="35">
        <v>23</v>
      </c>
      <c r="AE32" s="25">
        <v>0.6</v>
      </c>
      <c r="AF32" s="52">
        <f t="shared" si="2"/>
        <v>1.1600000000000001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100</v>
      </c>
      <c r="D33" s="53" t="s">
        <v>77</v>
      </c>
      <c r="E33" s="53"/>
      <c r="F33" s="53" t="s">
        <v>77</v>
      </c>
      <c r="G33" s="53"/>
      <c r="H33" s="53" t="s">
        <v>77</v>
      </c>
      <c r="I33" s="53"/>
      <c r="J33" s="53" t="s">
        <v>77</v>
      </c>
      <c r="K33" s="53"/>
      <c r="L33" s="53"/>
      <c r="M33" s="35" t="s">
        <v>77</v>
      </c>
      <c r="N33" s="35"/>
      <c r="O33" s="35" t="s">
        <v>151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/>
      <c r="X33" s="52"/>
      <c r="Y33" s="52"/>
      <c r="Z33" s="52"/>
      <c r="AA33" s="52"/>
      <c r="AB33" s="52">
        <v>3000</v>
      </c>
      <c r="AC33" s="52"/>
      <c r="AD33" s="35">
        <v>16</v>
      </c>
      <c r="AE33" s="25">
        <v>3.6</v>
      </c>
      <c r="AF33" s="52">
        <f t="shared" si="2"/>
        <v>6.88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60</v>
      </c>
      <c r="D34" s="53" t="s">
        <v>77</v>
      </c>
      <c r="E34" s="53" t="s">
        <v>77</v>
      </c>
      <c r="F34" s="53" t="s">
        <v>77</v>
      </c>
      <c r="G34" s="53"/>
      <c r="H34" s="35" t="s">
        <v>77</v>
      </c>
      <c r="I34" s="53"/>
      <c r="J34" s="35" t="s">
        <v>77</v>
      </c>
      <c r="K34" s="53"/>
      <c r="L34" s="35" t="s">
        <v>233</v>
      </c>
      <c r="M34" s="53"/>
      <c r="N34" s="35" t="s">
        <v>77</v>
      </c>
      <c r="O34" s="35" t="s">
        <v>176</v>
      </c>
      <c r="P34" s="11"/>
      <c r="Q34" s="11"/>
      <c r="R34" s="52"/>
      <c r="S34" s="52"/>
      <c r="T34" s="52"/>
      <c r="U34" s="52"/>
      <c r="V34" s="30">
        <v>500</v>
      </c>
      <c r="W34" s="30">
        <v>60</v>
      </c>
      <c r="AA34" s="10">
        <v>500</v>
      </c>
      <c r="AD34" s="36">
        <v>4</v>
      </c>
      <c r="AE34" s="25">
        <v>3.7</v>
      </c>
      <c r="AF34" s="52">
        <f t="shared" si="2"/>
        <v>4.76</v>
      </c>
      <c r="AH34" s="10">
        <v>21</v>
      </c>
    </row>
    <row r="35" spans="1:34" s="10" customFormat="1" ht="12.75">
      <c r="A35" s="10">
        <v>22</v>
      </c>
      <c r="B35" s="10">
        <v>22</v>
      </c>
      <c r="C35" s="36">
        <v>60</v>
      </c>
      <c r="D35" s="53"/>
      <c r="E35" s="53"/>
      <c r="F35" s="53"/>
      <c r="G35" s="53"/>
      <c r="H35" s="53"/>
      <c r="I35" s="53"/>
      <c r="J35" s="53"/>
      <c r="K35" s="53"/>
      <c r="L35" s="53"/>
      <c r="M35" s="35"/>
      <c r="N35" s="35"/>
      <c r="O35" s="35">
        <v>12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30">
        <v>500</v>
      </c>
      <c r="W35" s="30">
        <v>60</v>
      </c>
      <c r="X35" s="52"/>
      <c r="Y35" s="52"/>
      <c r="Z35" s="52"/>
      <c r="AA35" s="52"/>
      <c r="AC35" s="52"/>
      <c r="AD35" s="36">
        <v>1</v>
      </c>
      <c r="AE35" s="25">
        <v>3.4</v>
      </c>
      <c r="AF35" s="52">
        <f t="shared" si="2"/>
        <v>4.24</v>
      </c>
      <c r="AH35" s="10">
        <v>22</v>
      </c>
    </row>
    <row r="36" spans="1:34" s="10" customFormat="1" ht="12.75">
      <c r="A36" s="10">
        <v>23</v>
      </c>
      <c r="B36" s="10">
        <v>23</v>
      </c>
      <c r="C36" s="36">
        <v>30</v>
      </c>
      <c r="D36" s="53" t="s">
        <v>77</v>
      </c>
      <c r="E36" s="53" t="s">
        <v>77</v>
      </c>
      <c r="F36" s="53" t="s">
        <v>77</v>
      </c>
      <c r="G36" s="53"/>
      <c r="H36" s="35" t="s">
        <v>77</v>
      </c>
      <c r="I36" s="53"/>
      <c r="J36" s="35" t="s">
        <v>77</v>
      </c>
      <c r="K36" s="53"/>
      <c r="L36" s="35" t="s">
        <v>233</v>
      </c>
      <c r="M36" s="53"/>
      <c r="O36" s="35" t="s">
        <v>149</v>
      </c>
      <c r="P36" s="11"/>
      <c r="Q36" s="11"/>
      <c r="R36" s="52">
        <v>60</v>
      </c>
      <c r="S36" s="52">
        <v>60</v>
      </c>
      <c r="T36" s="52">
        <v>60</v>
      </c>
      <c r="U36" s="52">
        <v>100</v>
      </c>
      <c r="V36" s="52">
        <v>125</v>
      </c>
      <c r="W36" s="52">
        <v>60</v>
      </c>
      <c r="X36" s="25">
        <v>60</v>
      </c>
      <c r="Y36" s="25">
        <v>15</v>
      </c>
      <c r="Z36" s="25">
        <v>15</v>
      </c>
      <c r="AB36" s="10">
        <v>4000</v>
      </c>
      <c r="AD36" s="36">
        <v>3</v>
      </c>
      <c r="AE36" s="10">
        <v>1.5</v>
      </c>
      <c r="AF36" s="52">
        <f t="shared" si="2"/>
        <v>6.055</v>
      </c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G37" s="53"/>
      <c r="H37" s="53"/>
      <c r="I37" s="53"/>
      <c r="J37" s="53"/>
      <c r="K37" s="53"/>
      <c r="L37" s="53"/>
      <c r="M37" s="53"/>
      <c r="N37" s="36"/>
      <c r="O37" s="35" t="s">
        <v>175</v>
      </c>
      <c r="P37" s="11"/>
      <c r="Q37" s="11"/>
      <c r="V37" s="30">
        <v>500</v>
      </c>
      <c r="W37" s="30">
        <v>60</v>
      </c>
      <c r="X37" s="25"/>
      <c r="Y37" s="25"/>
      <c r="Z37" s="25"/>
      <c r="AD37" s="35">
        <v>19</v>
      </c>
      <c r="AE37" s="10">
        <v>3.3</v>
      </c>
      <c r="AF37" s="52">
        <f t="shared" si="2"/>
        <v>3.86</v>
      </c>
      <c r="AG37" s="25"/>
      <c r="AH37" s="10">
        <v>24</v>
      </c>
    </row>
    <row r="38" spans="2:32" ht="12.75">
      <c r="B38" s="40"/>
      <c r="O38" s="38" t="s">
        <v>234</v>
      </c>
      <c r="V38" s="10"/>
      <c r="W38" s="10"/>
      <c r="X38" s="10"/>
      <c r="Y38" s="10"/>
      <c r="Z38" s="10"/>
      <c r="AA38" s="10"/>
      <c r="AB38" s="10"/>
      <c r="AC38" s="10"/>
      <c r="AD38" s="35"/>
      <c r="AE38" s="10">
        <v>4.5</v>
      </c>
      <c r="AF38" s="52">
        <f>AE38+0.06*3</f>
        <v>4.68</v>
      </c>
    </row>
    <row r="39" ht="12.75">
      <c r="AF39">
        <f>SUM(AF14:AF38)</f>
        <v>94.755</v>
      </c>
    </row>
    <row r="40" spans="2:15" ht="12.75">
      <c r="B40" s="30" t="s">
        <v>228</v>
      </c>
      <c r="O40" s="33"/>
    </row>
    <row r="41" ht="12.75">
      <c r="B41" s="30" t="s">
        <v>235</v>
      </c>
    </row>
  </sheetData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5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237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236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68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42768</v>
      </c>
      <c r="R5" s="3"/>
    </row>
    <row r="6" spans="1:3" ht="12.75">
      <c r="A6" t="s">
        <v>51</v>
      </c>
      <c r="C6">
        <v>50</v>
      </c>
    </row>
    <row r="7" spans="1:3" ht="12.75">
      <c r="A7" t="s">
        <v>52</v>
      </c>
      <c r="C7" s="30">
        <v>3700</v>
      </c>
    </row>
    <row r="8" ht="12.75">
      <c r="A8" t="s">
        <v>23</v>
      </c>
    </row>
    <row r="9" spans="4:29" ht="12.75">
      <c r="D9">
        <f>COUNTIF(D14:D37,"x")</f>
        <v>22</v>
      </c>
      <c r="E9">
        <f aca="true" t="shared" si="0" ref="E9:N9">COUNTIF(E14:E37,"x")</f>
        <v>12</v>
      </c>
      <c r="F9">
        <f t="shared" si="0"/>
        <v>22</v>
      </c>
      <c r="G9">
        <f t="shared" si="0"/>
        <v>0</v>
      </c>
      <c r="H9">
        <f t="shared" si="0"/>
        <v>12</v>
      </c>
      <c r="I9">
        <f t="shared" si="0"/>
        <v>0</v>
      </c>
      <c r="J9">
        <f t="shared" si="0"/>
        <v>22</v>
      </c>
      <c r="K9">
        <f t="shared" si="0"/>
        <v>0</v>
      </c>
      <c r="L9">
        <f t="shared" si="0"/>
        <v>0</v>
      </c>
      <c r="M9">
        <f t="shared" si="0"/>
        <v>6</v>
      </c>
      <c r="N9">
        <f t="shared" si="0"/>
        <v>8</v>
      </c>
      <c r="O9">
        <v>23</v>
      </c>
      <c r="Q9">
        <f>COUNT(Q14:Q37)</f>
        <v>0</v>
      </c>
      <c r="R9">
        <f aca="true" t="shared" si="1" ref="R9:AC9">COUNT(R14:R37)</f>
        <v>22</v>
      </c>
      <c r="S9">
        <f t="shared" si="1"/>
        <v>22</v>
      </c>
      <c r="T9">
        <f t="shared" si="1"/>
        <v>22</v>
      </c>
      <c r="U9">
        <f t="shared" si="1"/>
        <v>6</v>
      </c>
      <c r="V9">
        <f t="shared" si="1"/>
        <v>9</v>
      </c>
      <c r="W9">
        <f t="shared" si="1"/>
        <v>9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11</v>
      </c>
      <c r="AB9">
        <f t="shared" si="1"/>
        <v>12</v>
      </c>
      <c r="AC9">
        <f t="shared" si="1"/>
        <v>8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3700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 t="s">
        <v>179</v>
      </c>
      <c r="L14" s="53"/>
      <c r="M14" s="35" t="s">
        <v>77</v>
      </c>
      <c r="N14" s="36" t="s">
        <v>77</v>
      </c>
      <c r="P14" s="54"/>
      <c r="Q14" s="54"/>
      <c r="R14" s="52">
        <v>60</v>
      </c>
      <c r="S14" s="52">
        <v>60</v>
      </c>
      <c r="T14" s="52">
        <v>120</v>
      </c>
      <c r="V14" s="52">
        <v>125</v>
      </c>
      <c r="W14" s="52">
        <v>60</v>
      </c>
      <c r="AA14" s="52">
        <v>500</v>
      </c>
      <c r="AB14" s="52">
        <v>1000</v>
      </c>
      <c r="AC14" s="52">
        <v>60</v>
      </c>
      <c r="AD14" s="53"/>
      <c r="AE14" s="55"/>
      <c r="AH14" s="52">
        <v>1</v>
      </c>
    </row>
    <row r="15" spans="1:34" s="52" customFormat="1" ht="12.75">
      <c r="A15" s="52">
        <v>2</v>
      </c>
      <c r="B15" s="52">
        <v>2</v>
      </c>
      <c r="C15" s="53">
        <v>3620</v>
      </c>
      <c r="D15" s="53" t="s">
        <v>77</v>
      </c>
      <c r="E15" s="53" t="s">
        <v>77</v>
      </c>
      <c r="F15" s="53" t="s">
        <v>77</v>
      </c>
      <c r="G15" s="53"/>
      <c r="H15" s="53"/>
      <c r="I15" s="53"/>
      <c r="J15" s="53" t="s">
        <v>77</v>
      </c>
      <c r="K15" s="53"/>
      <c r="L15" s="53"/>
      <c r="M15" s="53"/>
      <c r="N15" s="36"/>
      <c r="O15" s="35">
        <v>64</v>
      </c>
      <c r="P15" s="54"/>
      <c r="Q15" s="54"/>
      <c r="R15" s="52">
        <v>60</v>
      </c>
      <c r="S15" s="52">
        <v>60</v>
      </c>
      <c r="T15" s="52">
        <v>120</v>
      </c>
      <c r="AB15" s="52">
        <v>1000</v>
      </c>
      <c r="AD15" s="53">
        <v>24</v>
      </c>
      <c r="AE15" s="52">
        <v>1.8</v>
      </c>
      <c r="AF15" s="52">
        <f>(SUM(R15:AC15)/1000)+AE15</f>
        <v>3.04</v>
      </c>
      <c r="AH15" s="52">
        <v>2</v>
      </c>
    </row>
    <row r="16" spans="1:34" s="52" customFormat="1" ht="12.75">
      <c r="A16" s="52">
        <v>3</v>
      </c>
      <c r="B16" s="52">
        <v>3</v>
      </c>
      <c r="C16" s="53">
        <v>3570</v>
      </c>
      <c r="D16" s="53" t="s">
        <v>77</v>
      </c>
      <c r="E16" s="53"/>
      <c r="F16" s="53" t="s">
        <v>77</v>
      </c>
      <c r="H16" s="53" t="s">
        <v>77</v>
      </c>
      <c r="J16" s="53" t="s">
        <v>77</v>
      </c>
      <c r="K16" s="53"/>
      <c r="L16" s="53"/>
      <c r="M16" s="53"/>
      <c r="N16" s="53"/>
      <c r="O16" s="35" t="s">
        <v>155</v>
      </c>
      <c r="P16" s="54"/>
      <c r="Q16" s="54"/>
      <c r="R16" s="52">
        <v>60</v>
      </c>
      <c r="S16" s="52">
        <v>60</v>
      </c>
      <c r="T16" s="52">
        <v>120</v>
      </c>
      <c r="V16" s="52">
        <v>125</v>
      </c>
      <c r="W16" s="52">
        <v>60</v>
      </c>
      <c r="AB16" s="52">
        <v>1000</v>
      </c>
      <c r="AD16" s="35">
        <v>8</v>
      </c>
      <c r="AE16" s="52">
        <v>8.1</v>
      </c>
      <c r="AF16" s="52">
        <f>(SUM(R16:AC16)/1000)+AE16</f>
        <v>9.525</v>
      </c>
      <c r="AH16" s="52">
        <v>3</v>
      </c>
    </row>
    <row r="17" spans="1:34" s="52" customFormat="1" ht="12.75">
      <c r="A17" s="52">
        <v>4</v>
      </c>
      <c r="B17" s="52">
        <v>4</v>
      </c>
      <c r="C17" s="53">
        <v>3021</v>
      </c>
      <c r="D17" s="53" t="s">
        <v>77</v>
      </c>
      <c r="E17" s="53" t="s">
        <v>77</v>
      </c>
      <c r="F17" s="53" t="s">
        <v>77</v>
      </c>
      <c r="G17" s="53"/>
      <c r="H17" s="53"/>
      <c r="I17" s="53"/>
      <c r="J17" s="53" t="s">
        <v>77</v>
      </c>
      <c r="K17" s="53"/>
      <c r="L17" s="53"/>
      <c r="M17" s="35"/>
      <c r="N17" s="36" t="s">
        <v>77</v>
      </c>
      <c r="O17" s="35" t="s">
        <v>158</v>
      </c>
      <c r="P17" s="54"/>
      <c r="Q17" s="54"/>
      <c r="R17" s="52">
        <v>60</v>
      </c>
      <c r="S17" s="52">
        <v>60</v>
      </c>
      <c r="T17" s="52">
        <v>120</v>
      </c>
      <c r="AA17" s="58">
        <v>500</v>
      </c>
      <c r="AD17" s="53">
        <v>12</v>
      </c>
      <c r="AE17" s="52">
        <v>7.9</v>
      </c>
      <c r="AF17" s="52">
        <f>(SUM(R17:AC17)/1000)+AE17</f>
        <v>8.64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2513</v>
      </c>
      <c r="G18" s="53"/>
      <c r="H18" s="53"/>
      <c r="I18" s="53"/>
      <c r="J18" s="53"/>
      <c r="K18" s="53"/>
      <c r="L18" s="53"/>
      <c r="M18" s="53"/>
      <c r="N18" s="36"/>
      <c r="O18" s="35"/>
      <c r="P18" s="54"/>
      <c r="Q18" s="54"/>
      <c r="AD18" s="53"/>
      <c r="AH18" s="52">
        <v>5</v>
      </c>
    </row>
    <row r="19" spans="1:34" s="52" customFormat="1" ht="12.75">
      <c r="A19" s="52">
        <v>6</v>
      </c>
      <c r="B19" s="52">
        <v>6</v>
      </c>
      <c r="C19" s="53">
        <v>2257</v>
      </c>
      <c r="D19" s="53" t="s">
        <v>77</v>
      </c>
      <c r="E19" s="35" t="s">
        <v>77</v>
      </c>
      <c r="F19" s="53" t="s">
        <v>77</v>
      </c>
      <c r="G19" s="53"/>
      <c r="H19" s="35" t="s">
        <v>77</v>
      </c>
      <c r="I19" s="53"/>
      <c r="J19" s="35" t="s">
        <v>77</v>
      </c>
      <c r="K19" s="53"/>
      <c r="L19" s="53"/>
      <c r="M19" s="35" t="s">
        <v>77</v>
      </c>
      <c r="N19" s="36" t="s">
        <v>77</v>
      </c>
      <c r="O19" s="35">
        <v>11</v>
      </c>
      <c r="P19" s="54"/>
      <c r="Q19" s="54"/>
      <c r="R19" s="52">
        <v>60</v>
      </c>
      <c r="S19" s="52">
        <v>60</v>
      </c>
      <c r="T19" s="52">
        <v>120</v>
      </c>
      <c r="V19" s="52">
        <v>125</v>
      </c>
      <c r="W19" s="52">
        <v>60</v>
      </c>
      <c r="AA19" s="52">
        <v>500</v>
      </c>
      <c r="AB19" s="52">
        <v>1000</v>
      </c>
      <c r="AC19" s="52">
        <v>60</v>
      </c>
      <c r="AD19" s="53">
        <v>17</v>
      </c>
      <c r="AE19" s="52">
        <v>5.5</v>
      </c>
      <c r="AF19" s="52">
        <f aca="true" t="shared" si="2" ref="AF19:AF35">(SUM(R19:AC19)/1000)+AE19</f>
        <v>7.485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2008</v>
      </c>
      <c r="D20" s="53" t="s">
        <v>77</v>
      </c>
      <c r="E20" s="53"/>
      <c r="F20" s="53" t="s">
        <v>77</v>
      </c>
      <c r="G20" s="53"/>
      <c r="H20" s="53"/>
      <c r="I20" s="53"/>
      <c r="J20" s="53" t="s">
        <v>77</v>
      </c>
      <c r="K20" s="53"/>
      <c r="L20" s="53"/>
      <c r="M20" s="53"/>
      <c r="N20" s="35"/>
      <c r="O20" s="35" t="s">
        <v>160</v>
      </c>
      <c r="P20" s="54"/>
      <c r="Q20" s="54"/>
      <c r="R20" s="52">
        <v>60</v>
      </c>
      <c r="S20" s="52">
        <v>60</v>
      </c>
      <c r="T20" s="52">
        <v>120</v>
      </c>
      <c r="AD20" s="35">
        <v>14</v>
      </c>
      <c r="AE20" s="52">
        <v>6.1</v>
      </c>
      <c r="AF20" s="52">
        <f t="shared" si="2"/>
        <v>6.34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1750</v>
      </c>
      <c r="D21" s="53" t="s">
        <v>77</v>
      </c>
      <c r="E21" s="53"/>
      <c r="F21" s="53" t="s">
        <v>77</v>
      </c>
      <c r="G21" s="53"/>
      <c r="H21" s="53"/>
      <c r="I21" s="53"/>
      <c r="J21" s="53" t="s">
        <v>77</v>
      </c>
      <c r="K21" s="53"/>
      <c r="L21" s="53"/>
      <c r="M21" s="53"/>
      <c r="N21" s="53"/>
      <c r="O21" s="35" t="s">
        <v>161</v>
      </c>
      <c r="P21" s="54"/>
      <c r="Q21" s="54"/>
      <c r="R21" s="52">
        <v>60</v>
      </c>
      <c r="S21" s="52">
        <v>60</v>
      </c>
      <c r="T21" s="52">
        <v>120</v>
      </c>
      <c r="AD21" s="35">
        <v>10</v>
      </c>
      <c r="AE21" s="52">
        <v>8.5</v>
      </c>
      <c r="AF21" s="52">
        <f t="shared" si="2"/>
        <v>8.74</v>
      </c>
      <c r="AH21" s="52">
        <v>8</v>
      </c>
    </row>
    <row r="22" spans="1:34" s="52" customFormat="1" ht="12.75">
      <c r="A22" s="52">
        <v>9</v>
      </c>
      <c r="B22" s="52">
        <v>9</v>
      </c>
      <c r="C22" s="53">
        <v>1500</v>
      </c>
      <c r="D22" s="53" t="s">
        <v>77</v>
      </c>
      <c r="E22" s="53"/>
      <c r="F22" s="53" t="s">
        <v>77</v>
      </c>
      <c r="G22" s="53"/>
      <c r="H22" s="35"/>
      <c r="I22" s="53"/>
      <c r="J22" s="35" t="s">
        <v>77</v>
      </c>
      <c r="K22" s="53"/>
      <c r="L22" s="53"/>
      <c r="M22" s="53"/>
      <c r="N22" s="36"/>
      <c r="O22" s="35" t="s">
        <v>230</v>
      </c>
      <c r="P22" s="54"/>
      <c r="Q22" s="54"/>
      <c r="R22" s="52">
        <v>60</v>
      </c>
      <c r="S22" s="52">
        <v>60</v>
      </c>
      <c r="T22" s="52">
        <v>120</v>
      </c>
      <c r="AA22" s="52">
        <v>500</v>
      </c>
      <c r="AD22" s="35">
        <v>16</v>
      </c>
      <c r="AE22" s="52">
        <v>5.1</v>
      </c>
      <c r="AF22" s="52">
        <f t="shared" si="2"/>
        <v>5.84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1250</v>
      </c>
      <c r="D23" s="53" t="s">
        <v>77</v>
      </c>
      <c r="E23" s="35" t="s">
        <v>77</v>
      </c>
      <c r="F23" s="53" t="s">
        <v>77</v>
      </c>
      <c r="G23" s="53"/>
      <c r="H23" s="53" t="s">
        <v>77</v>
      </c>
      <c r="I23" s="53"/>
      <c r="J23" s="53" t="s">
        <v>77</v>
      </c>
      <c r="K23" s="53"/>
      <c r="L23" s="53"/>
      <c r="M23" s="53" t="s">
        <v>77</v>
      </c>
      <c r="N23" s="53" t="s">
        <v>77</v>
      </c>
      <c r="O23" s="35" t="s">
        <v>151</v>
      </c>
      <c r="P23" s="54"/>
      <c r="Q23" s="54"/>
      <c r="R23" s="52">
        <v>60</v>
      </c>
      <c r="S23" s="52">
        <v>60</v>
      </c>
      <c r="T23" s="52">
        <v>120</v>
      </c>
      <c r="V23" s="52">
        <v>125</v>
      </c>
      <c r="W23" s="52">
        <v>60</v>
      </c>
      <c r="AA23" s="52">
        <v>500</v>
      </c>
      <c r="AB23" s="52">
        <v>1000</v>
      </c>
      <c r="AC23" s="52">
        <v>60</v>
      </c>
      <c r="AD23" s="35">
        <v>3</v>
      </c>
      <c r="AE23" s="52">
        <v>5.3</v>
      </c>
      <c r="AF23" s="52">
        <f t="shared" si="2"/>
        <v>7.285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1000</v>
      </c>
      <c r="D24" s="53" t="s">
        <v>77</v>
      </c>
      <c r="E24" s="35" t="s">
        <v>77</v>
      </c>
      <c r="F24" s="53" t="s">
        <v>77</v>
      </c>
      <c r="G24" s="53"/>
      <c r="H24" s="53"/>
      <c r="I24" s="53"/>
      <c r="J24" s="53" t="s">
        <v>77</v>
      </c>
      <c r="K24" s="53"/>
      <c r="L24" s="53"/>
      <c r="M24" s="35"/>
      <c r="N24" s="36" t="s">
        <v>77</v>
      </c>
      <c r="O24" s="35" t="s">
        <v>221</v>
      </c>
      <c r="P24" s="54"/>
      <c r="Q24" s="54"/>
      <c r="R24" s="52">
        <v>60</v>
      </c>
      <c r="S24" s="52">
        <v>60</v>
      </c>
      <c r="T24" s="52">
        <v>120</v>
      </c>
      <c r="AA24" s="52">
        <v>500</v>
      </c>
      <c r="AB24" s="52">
        <v>1000</v>
      </c>
      <c r="AC24" s="52">
        <v>60</v>
      </c>
      <c r="AD24" s="35">
        <v>19</v>
      </c>
      <c r="AE24" s="52">
        <v>5.85</v>
      </c>
      <c r="AF24" s="52">
        <f t="shared" si="2"/>
        <v>7.6499999999999995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900</v>
      </c>
      <c r="D25" s="53" t="s">
        <v>77</v>
      </c>
      <c r="E25" s="35"/>
      <c r="F25" s="53" t="s">
        <v>77</v>
      </c>
      <c r="G25" s="53"/>
      <c r="H25" s="35"/>
      <c r="I25" s="53"/>
      <c r="J25" s="35" t="s">
        <v>77</v>
      </c>
      <c r="K25" s="53"/>
      <c r="L25" s="53"/>
      <c r="M25" s="35"/>
      <c r="N25" s="36"/>
      <c r="O25" s="35" t="s">
        <v>149</v>
      </c>
      <c r="P25" s="54"/>
      <c r="Q25" s="54"/>
      <c r="R25" s="52">
        <v>60</v>
      </c>
      <c r="S25" s="52">
        <v>60</v>
      </c>
      <c r="T25" s="52">
        <v>120</v>
      </c>
      <c r="AD25" s="53">
        <v>13</v>
      </c>
      <c r="AE25" s="52">
        <v>8.75</v>
      </c>
      <c r="AF25" s="52">
        <f t="shared" si="2"/>
        <v>8.99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800</v>
      </c>
      <c r="D26" s="53" t="s">
        <v>77</v>
      </c>
      <c r="E26" s="35" t="s">
        <v>77</v>
      </c>
      <c r="F26" s="53" t="s">
        <v>77</v>
      </c>
      <c r="G26" s="53"/>
      <c r="H26" s="53" t="s">
        <v>77</v>
      </c>
      <c r="I26" s="53"/>
      <c r="J26" s="53" t="s">
        <v>77</v>
      </c>
      <c r="K26" s="53"/>
      <c r="L26" s="53"/>
      <c r="M26" s="53" t="s">
        <v>77</v>
      </c>
      <c r="N26" s="35"/>
      <c r="O26" s="35" t="s">
        <v>157</v>
      </c>
      <c r="P26" s="11"/>
      <c r="R26" s="52">
        <v>60</v>
      </c>
      <c r="S26" s="52">
        <v>60</v>
      </c>
      <c r="T26" s="52">
        <v>120</v>
      </c>
      <c r="U26" s="52"/>
      <c r="V26" s="52">
        <v>125</v>
      </c>
      <c r="W26" s="52">
        <v>60</v>
      </c>
      <c r="AA26" s="52">
        <v>500</v>
      </c>
      <c r="AB26" s="52">
        <v>1000</v>
      </c>
      <c r="AC26" s="52">
        <v>60</v>
      </c>
      <c r="AD26" s="36">
        <v>5</v>
      </c>
      <c r="AE26" s="25">
        <v>4.5</v>
      </c>
      <c r="AF26" s="52">
        <f t="shared" si="2"/>
        <v>6.485</v>
      </c>
      <c r="AH26" s="10">
        <v>13</v>
      </c>
    </row>
    <row r="27" spans="1:34" s="10" customFormat="1" ht="12.75">
      <c r="A27" s="10">
        <v>14</v>
      </c>
      <c r="B27" s="10">
        <v>14</v>
      </c>
      <c r="C27" s="35">
        <v>700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O27" s="35"/>
      <c r="P27" s="11"/>
      <c r="Q27" s="11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36"/>
      <c r="AE27" s="25"/>
      <c r="AF27" s="52"/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600</v>
      </c>
      <c r="D28" s="53" t="s">
        <v>77</v>
      </c>
      <c r="E28" s="35" t="s">
        <v>77</v>
      </c>
      <c r="F28" s="53" t="s">
        <v>77</v>
      </c>
      <c r="G28" s="53"/>
      <c r="H28" s="35" t="s">
        <v>77</v>
      </c>
      <c r="I28" s="53"/>
      <c r="J28" s="53" t="s">
        <v>77</v>
      </c>
      <c r="K28" s="53"/>
      <c r="L28" s="53"/>
      <c r="M28" s="53"/>
      <c r="N28" s="36"/>
      <c r="O28" s="35" t="s">
        <v>238</v>
      </c>
      <c r="P28" s="11"/>
      <c r="R28" s="52">
        <v>60</v>
      </c>
      <c r="S28" s="52">
        <v>60</v>
      </c>
      <c r="T28" s="52">
        <v>120</v>
      </c>
      <c r="U28" s="52"/>
      <c r="V28" s="52"/>
      <c r="W28" s="52"/>
      <c r="X28" s="52"/>
      <c r="Y28" s="52"/>
      <c r="Z28" s="52"/>
      <c r="AA28" s="52"/>
      <c r="AB28" s="52"/>
      <c r="AC28" s="52"/>
      <c r="AD28" s="35">
        <v>23</v>
      </c>
      <c r="AE28" s="25">
        <v>9.5</v>
      </c>
      <c r="AF28" s="52">
        <f t="shared" si="2"/>
        <v>9.74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500</v>
      </c>
      <c r="D29" s="53" t="s">
        <v>77</v>
      </c>
      <c r="E29" s="53"/>
      <c r="F29" s="53" t="s">
        <v>77</v>
      </c>
      <c r="G29" s="53"/>
      <c r="H29" s="53"/>
      <c r="I29" s="53"/>
      <c r="J29" s="53" t="s">
        <v>77</v>
      </c>
      <c r="K29" s="53"/>
      <c r="L29" s="35"/>
      <c r="M29" s="53" t="s">
        <v>77</v>
      </c>
      <c r="N29" s="35" t="s">
        <v>77</v>
      </c>
      <c r="O29" s="35">
        <v>9</v>
      </c>
      <c r="P29" s="11"/>
      <c r="Q29" s="11"/>
      <c r="R29" s="52">
        <v>60</v>
      </c>
      <c r="S29" s="52">
        <v>60</v>
      </c>
      <c r="T29" s="52">
        <v>120</v>
      </c>
      <c r="U29" s="52"/>
      <c r="V29" s="52">
        <v>125</v>
      </c>
      <c r="W29" s="52">
        <v>60</v>
      </c>
      <c r="X29" s="52"/>
      <c r="Y29" s="52"/>
      <c r="Z29" s="52"/>
      <c r="AA29" s="52">
        <v>500</v>
      </c>
      <c r="AB29" s="52">
        <v>4000</v>
      </c>
      <c r="AC29" s="52">
        <v>60</v>
      </c>
      <c r="AD29" s="35" t="s">
        <v>244</v>
      </c>
      <c r="AE29" s="25">
        <v>1.6</v>
      </c>
      <c r="AF29" s="52">
        <f t="shared" si="2"/>
        <v>6.585000000000001</v>
      </c>
      <c r="AH29" s="10">
        <v>16</v>
      </c>
    </row>
    <row r="30" spans="1:34" s="10" customFormat="1" ht="12.75">
      <c r="A30" s="10">
        <v>17</v>
      </c>
      <c r="B30" s="10">
        <v>17</v>
      </c>
      <c r="C30" s="36">
        <v>404</v>
      </c>
      <c r="D30" s="53" t="s">
        <v>77</v>
      </c>
      <c r="E30" s="53"/>
      <c r="F30" s="53" t="s">
        <v>77</v>
      </c>
      <c r="G30" s="53"/>
      <c r="H30" s="53" t="s">
        <v>77</v>
      </c>
      <c r="I30" s="53"/>
      <c r="J30" s="53" t="s">
        <v>77</v>
      </c>
      <c r="K30" s="53"/>
      <c r="L30" s="35"/>
      <c r="M30" s="53"/>
      <c r="N30" s="36"/>
      <c r="O30" s="35" t="s">
        <v>239</v>
      </c>
      <c r="P30" s="11"/>
      <c r="Q30" s="11"/>
      <c r="R30" s="52">
        <v>60</v>
      </c>
      <c r="S30" s="52">
        <v>60</v>
      </c>
      <c r="T30" s="52">
        <v>120</v>
      </c>
      <c r="U30" s="52"/>
      <c r="V30" s="52"/>
      <c r="W30" s="52"/>
      <c r="AB30" s="52"/>
      <c r="AD30" s="35" t="s">
        <v>104</v>
      </c>
      <c r="AE30" s="25">
        <v>8.3</v>
      </c>
      <c r="AF30" s="52">
        <f t="shared" si="2"/>
        <v>8.540000000000001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303</v>
      </c>
      <c r="D31" s="53" t="s">
        <v>77</v>
      </c>
      <c r="E31" s="53" t="s">
        <v>77</v>
      </c>
      <c r="F31" s="53" t="s">
        <v>77</v>
      </c>
      <c r="G31" s="53"/>
      <c r="H31" s="53"/>
      <c r="I31" s="53"/>
      <c r="J31" s="53" t="s">
        <v>77</v>
      </c>
      <c r="K31" s="53"/>
      <c r="L31" s="53"/>
      <c r="M31" s="35"/>
      <c r="N31" s="35"/>
      <c r="O31" s="35">
        <v>34</v>
      </c>
      <c r="P31" s="11"/>
      <c r="Q31" s="11"/>
      <c r="R31" s="52">
        <v>60</v>
      </c>
      <c r="S31" s="52">
        <v>60</v>
      </c>
      <c r="T31" s="52">
        <v>120</v>
      </c>
      <c r="U31" s="52"/>
      <c r="V31" s="52"/>
      <c r="W31" s="52"/>
      <c r="X31" s="52"/>
      <c r="Y31" s="52"/>
      <c r="Z31" s="52"/>
      <c r="AA31" s="52"/>
      <c r="AB31" s="52"/>
      <c r="AC31" s="52"/>
      <c r="AD31" s="35">
        <v>22</v>
      </c>
      <c r="AE31" s="25">
        <v>6.2</v>
      </c>
      <c r="AF31" s="52">
        <f t="shared" si="2"/>
        <v>6.44</v>
      </c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252</v>
      </c>
      <c r="D32" s="53" t="s">
        <v>77</v>
      </c>
      <c r="E32" s="53"/>
      <c r="F32" s="53" t="s">
        <v>77</v>
      </c>
      <c r="G32" s="53"/>
      <c r="H32" s="53" t="s">
        <v>77</v>
      </c>
      <c r="I32" s="53"/>
      <c r="J32" s="53" t="s">
        <v>77</v>
      </c>
      <c r="K32" s="53"/>
      <c r="L32" s="35"/>
      <c r="M32" s="53"/>
      <c r="N32" s="35" t="s">
        <v>77</v>
      </c>
      <c r="O32" s="35">
        <v>21</v>
      </c>
      <c r="P32" s="11"/>
      <c r="Q32" s="11"/>
      <c r="R32" s="52">
        <v>60</v>
      </c>
      <c r="S32" s="52">
        <v>60</v>
      </c>
      <c r="T32" s="52">
        <v>120</v>
      </c>
      <c r="U32" s="52">
        <v>100</v>
      </c>
      <c r="V32" s="52">
        <v>125</v>
      </c>
      <c r="W32" s="52">
        <v>60</v>
      </c>
      <c r="AA32" s="52">
        <v>500</v>
      </c>
      <c r="AB32" s="52">
        <v>4000</v>
      </c>
      <c r="AC32" s="52">
        <v>60</v>
      </c>
      <c r="AD32" s="35">
        <v>1</v>
      </c>
      <c r="AE32" s="25">
        <v>2.4</v>
      </c>
      <c r="AF32" s="52">
        <f t="shared" si="2"/>
        <v>7.484999999999999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202</v>
      </c>
      <c r="D33" s="53" t="s">
        <v>77</v>
      </c>
      <c r="E33" s="53"/>
      <c r="F33" s="53" t="s">
        <v>77</v>
      </c>
      <c r="G33" s="53"/>
      <c r="H33" s="53" t="s">
        <v>77</v>
      </c>
      <c r="I33" s="53"/>
      <c r="J33" s="53" t="s">
        <v>77</v>
      </c>
      <c r="K33" s="53"/>
      <c r="L33" s="53"/>
      <c r="M33" s="35"/>
      <c r="N33" s="35"/>
      <c r="O33" s="35" t="s">
        <v>240</v>
      </c>
      <c r="P33" s="11"/>
      <c r="Q33" s="11"/>
      <c r="R33" s="52">
        <v>60</v>
      </c>
      <c r="S33" s="52">
        <v>60</v>
      </c>
      <c r="T33" s="52">
        <v>120</v>
      </c>
      <c r="U33" s="52">
        <v>100</v>
      </c>
      <c r="V33" s="52"/>
      <c r="W33" s="52"/>
      <c r="X33" s="52"/>
      <c r="Y33" s="52"/>
      <c r="Z33" s="52"/>
      <c r="AA33" s="52"/>
      <c r="AB33" s="52"/>
      <c r="AC33" s="52"/>
      <c r="AD33" s="35">
        <v>21</v>
      </c>
      <c r="AE33" s="25">
        <v>0.4</v>
      </c>
      <c r="AF33" s="52">
        <f t="shared" si="2"/>
        <v>0.74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150</v>
      </c>
      <c r="D34" s="53" t="s">
        <v>77</v>
      </c>
      <c r="E34" s="53" t="s">
        <v>77</v>
      </c>
      <c r="F34" s="53" t="s">
        <v>77</v>
      </c>
      <c r="G34" s="53"/>
      <c r="H34" s="53" t="s">
        <v>77</v>
      </c>
      <c r="I34" s="53"/>
      <c r="J34" s="53" t="s">
        <v>77</v>
      </c>
      <c r="K34" s="53"/>
      <c r="L34" s="35"/>
      <c r="M34" s="53"/>
      <c r="N34" s="35"/>
      <c r="O34" s="35" t="s">
        <v>229</v>
      </c>
      <c r="P34" s="11"/>
      <c r="Q34" s="11"/>
      <c r="R34" s="52">
        <v>60</v>
      </c>
      <c r="S34" s="52">
        <v>60</v>
      </c>
      <c r="T34" s="52">
        <v>120</v>
      </c>
      <c r="U34" s="52">
        <v>100</v>
      </c>
      <c r="V34" s="52">
        <v>125</v>
      </c>
      <c r="W34" s="52">
        <v>60</v>
      </c>
      <c r="AD34" s="36">
        <v>11</v>
      </c>
      <c r="AE34" s="25">
        <v>6.5</v>
      </c>
      <c r="AF34" s="52">
        <f t="shared" si="2"/>
        <v>7.025</v>
      </c>
      <c r="AH34" s="10">
        <v>21</v>
      </c>
    </row>
    <row r="35" spans="1:34" s="10" customFormat="1" ht="12.75">
      <c r="A35" s="10">
        <v>22</v>
      </c>
      <c r="B35" s="10">
        <v>22</v>
      </c>
      <c r="C35" s="36">
        <v>103</v>
      </c>
      <c r="D35" s="53" t="s">
        <v>77</v>
      </c>
      <c r="E35" s="53"/>
      <c r="F35" s="53" t="s">
        <v>77</v>
      </c>
      <c r="G35" s="53"/>
      <c r="H35" s="53" t="s">
        <v>77</v>
      </c>
      <c r="I35" s="53"/>
      <c r="J35" s="53" t="s">
        <v>77</v>
      </c>
      <c r="K35" s="53"/>
      <c r="L35" s="53"/>
      <c r="M35" s="35"/>
      <c r="N35" s="35"/>
      <c r="O35" s="35" t="s">
        <v>175</v>
      </c>
      <c r="P35" s="11"/>
      <c r="Q35" s="11"/>
      <c r="R35" s="52">
        <v>60</v>
      </c>
      <c r="S35" s="52">
        <v>60</v>
      </c>
      <c r="T35" s="52">
        <v>120</v>
      </c>
      <c r="U35" s="52">
        <v>100</v>
      </c>
      <c r="V35" s="30"/>
      <c r="W35" s="30"/>
      <c r="X35" s="52"/>
      <c r="Y35" s="52"/>
      <c r="Z35" s="52"/>
      <c r="AA35" s="52">
        <v>500</v>
      </c>
      <c r="AB35" s="10">
        <v>4000</v>
      </c>
      <c r="AC35" s="52"/>
      <c r="AD35" s="36">
        <v>4</v>
      </c>
      <c r="AE35" s="25">
        <v>0.6</v>
      </c>
      <c r="AF35" s="52">
        <f t="shared" si="2"/>
        <v>5.4399999999999995</v>
      </c>
      <c r="AH35" s="10">
        <v>22</v>
      </c>
    </row>
    <row r="36" spans="1:34" s="10" customFormat="1" ht="12.75">
      <c r="A36" s="10">
        <v>23</v>
      </c>
      <c r="B36" s="10">
        <v>23</v>
      </c>
      <c r="C36" s="36">
        <v>50</v>
      </c>
      <c r="D36" s="53" t="s">
        <v>77</v>
      </c>
      <c r="E36" s="53" t="s">
        <v>77</v>
      </c>
      <c r="F36" s="53" t="s">
        <v>77</v>
      </c>
      <c r="G36" s="53"/>
      <c r="H36" s="53" t="s">
        <v>77</v>
      </c>
      <c r="I36" s="53"/>
      <c r="J36" s="53" t="s">
        <v>77</v>
      </c>
      <c r="K36" s="53"/>
      <c r="L36" s="35"/>
      <c r="M36" s="53" t="s">
        <v>77</v>
      </c>
      <c r="O36" s="35" t="s">
        <v>241</v>
      </c>
      <c r="P36" s="11"/>
      <c r="Q36" s="11"/>
      <c r="R36" s="52">
        <v>60</v>
      </c>
      <c r="S36" s="52">
        <v>60</v>
      </c>
      <c r="T36" s="52">
        <v>120</v>
      </c>
      <c r="U36" s="52">
        <v>100</v>
      </c>
      <c r="V36" s="52">
        <v>125</v>
      </c>
      <c r="W36" s="52">
        <v>60</v>
      </c>
      <c r="X36" s="25"/>
      <c r="Y36" s="25"/>
      <c r="Z36" s="25"/>
      <c r="AB36" s="10">
        <v>4000</v>
      </c>
      <c r="AC36" s="10">
        <v>60</v>
      </c>
      <c r="AD36" s="36" t="s">
        <v>112</v>
      </c>
      <c r="AE36" s="25">
        <v>2.1</v>
      </c>
      <c r="AF36" s="52">
        <f>(SUM(R36:AC36)/1000)+AE36-AB36/1000</f>
        <v>2.6850000000000005</v>
      </c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D37" s="53" t="s">
        <v>77</v>
      </c>
      <c r="E37" s="53" t="s">
        <v>77</v>
      </c>
      <c r="F37" s="53" t="s">
        <v>77</v>
      </c>
      <c r="G37" s="53"/>
      <c r="H37" s="53" t="s">
        <v>77</v>
      </c>
      <c r="I37" s="53"/>
      <c r="J37" s="53" t="s">
        <v>77</v>
      </c>
      <c r="K37" s="53"/>
      <c r="L37" s="53"/>
      <c r="M37" s="53"/>
      <c r="N37" s="36" t="s">
        <v>77</v>
      </c>
      <c r="O37" s="35" t="s">
        <v>231</v>
      </c>
      <c r="P37" s="11"/>
      <c r="Q37" s="11"/>
      <c r="R37" s="52">
        <v>60</v>
      </c>
      <c r="S37" s="52">
        <v>60</v>
      </c>
      <c r="T37" s="52">
        <v>120</v>
      </c>
      <c r="U37" s="52">
        <v>100</v>
      </c>
      <c r="V37" s="30"/>
      <c r="W37" s="30"/>
      <c r="X37" s="25"/>
      <c r="Y37" s="25"/>
      <c r="Z37" s="25"/>
      <c r="AA37" s="10">
        <v>500</v>
      </c>
      <c r="AB37" s="10">
        <v>3900</v>
      </c>
      <c r="AD37" s="35">
        <v>18</v>
      </c>
      <c r="AE37" s="10">
        <v>2.1</v>
      </c>
      <c r="AF37" s="52">
        <f>(SUM(R37:AC37)/1000)+AE37-AB37/1000</f>
        <v>2.94</v>
      </c>
      <c r="AG37" s="25"/>
      <c r="AH37" s="10">
        <v>24</v>
      </c>
    </row>
    <row r="38" spans="2:32" ht="12.75">
      <c r="B38" s="40"/>
      <c r="O38" s="35" t="s">
        <v>242</v>
      </c>
      <c r="V38" s="10"/>
      <c r="W38" s="10"/>
      <c r="X38" s="10"/>
      <c r="Y38" s="10"/>
      <c r="Z38" s="10"/>
      <c r="AA38" s="10"/>
      <c r="AB38" s="10">
        <v>3900</v>
      </c>
      <c r="AC38" s="10"/>
      <c r="AD38" s="35"/>
      <c r="AE38" s="10"/>
      <c r="AF38" s="52">
        <f>AB38/1000</f>
        <v>3.9</v>
      </c>
    </row>
    <row r="39" spans="15:32" ht="12.75">
      <c r="O39" s="35" t="s">
        <v>243</v>
      </c>
      <c r="AB39" s="10">
        <v>4000</v>
      </c>
      <c r="AF39">
        <f>AB39/1000</f>
        <v>4</v>
      </c>
    </row>
    <row r="40" spans="2:15" ht="12.75">
      <c r="B40" s="30" t="s">
        <v>228</v>
      </c>
      <c r="O40" s="33"/>
    </row>
    <row r="41" ht="12.75">
      <c r="B41" s="30"/>
    </row>
    <row r="42" ht="12.75">
      <c r="AF42">
        <f>SUM(AF14:AF39)</f>
        <v>145.54000000000002</v>
      </c>
    </row>
  </sheetData>
  <sheetProtection/>
  <printOptions/>
  <pageMargins left="0.7" right="0.7" top="0.75" bottom="0.75" header="0.3" footer="0.3"/>
  <pageSetup orientation="portrait" paperSize="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8">
      <selection activeCell="O10" sqref="O10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246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245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74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42770</v>
      </c>
      <c r="R5" s="3"/>
    </row>
    <row r="6" spans="1:3" ht="12.75">
      <c r="A6" t="s">
        <v>51</v>
      </c>
      <c r="C6">
        <v>65</v>
      </c>
    </row>
    <row r="7" spans="1:3" ht="12.75">
      <c r="A7" t="s">
        <v>52</v>
      </c>
      <c r="C7" s="30">
        <v>4100</v>
      </c>
    </row>
    <row r="8" ht="12.75">
      <c r="A8" t="s">
        <v>23</v>
      </c>
    </row>
    <row r="9" spans="4:29" ht="12.75">
      <c r="D9">
        <f>COUNTIF(D14:D37,"x")</f>
        <v>22</v>
      </c>
      <c r="E9">
        <f aca="true" t="shared" si="0" ref="E9:N9">COUNTIF(E14:E37,"x")</f>
        <v>9</v>
      </c>
      <c r="F9">
        <f t="shared" si="0"/>
        <v>22</v>
      </c>
      <c r="G9">
        <f t="shared" si="0"/>
        <v>0</v>
      </c>
      <c r="H9">
        <f t="shared" si="0"/>
        <v>12</v>
      </c>
      <c r="I9">
        <f t="shared" si="0"/>
        <v>0</v>
      </c>
      <c r="J9">
        <f t="shared" si="0"/>
        <v>24</v>
      </c>
      <c r="K9">
        <f t="shared" si="0"/>
        <v>0</v>
      </c>
      <c r="L9">
        <f t="shared" si="0"/>
        <v>0</v>
      </c>
      <c r="M9">
        <f t="shared" si="0"/>
        <v>6</v>
      </c>
      <c r="N9">
        <f t="shared" si="0"/>
        <v>4</v>
      </c>
      <c r="O9">
        <v>24</v>
      </c>
      <c r="Q9">
        <f>COUNT(Q14:Q37)</f>
        <v>0</v>
      </c>
      <c r="R9">
        <f aca="true" t="shared" si="1" ref="R9:AC9">COUNT(R14:R37)</f>
        <v>24</v>
      </c>
      <c r="S9">
        <f t="shared" si="1"/>
        <v>24</v>
      </c>
      <c r="T9">
        <f t="shared" si="1"/>
        <v>24</v>
      </c>
      <c r="U9">
        <f t="shared" si="1"/>
        <v>7</v>
      </c>
      <c r="V9">
        <f t="shared" si="1"/>
        <v>12</v>
      </c>
      <c r="W9">
        <f t="shared" si="1"/>
        <v>24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20</v>
      </c>
      <c r="AB9">
        <f t="shared" si="1"/>
        <v>0</v>
      </c>
      <c r="AC9">
        <f t="shared" si="1"/>
        <v>16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4102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 t="s">
        <v>179</v>
      </c>
      <c r="L14" s="53"/>
      <c r="M14" s="35" t="s">
        <v>77</v>
      </c>
      <c r="N14" s="36" t="s">
        <v>77</v>
      </c>
      <c r="O14" s="36" t="s">
        <v>164</v>
      </c>
      <c r="P14" s="54"/>
      <c r="Q14" s="54"/>
      <c r="R14" s="52">
        <v>60</v>
      </c>
      <c r="S14" s="52">
        <v>60</v>
      </c>
      <c r="T14" s="52">
        <v>120</v>
      </c>
      <c r="U14" s="52">
        <v>100</v>
      </c>
      <c r="V14" s="52">
        <v>125</v>
      </c>
      <c r="W14" s="52">
        <v>60</v>
      </c>
      <c r="AA14" s="52">
        <v>500</v>
      </c>
      <c r="AC14" s="52">
        <v>60</v>
      </c>
      <c r="AD14" s="53">
        <v>1</v>
      </c>
      <c r="AE14" s="55">
        <v>6.7</v>
      </c>
      <c r="AF14" s="52">
        <f>(SUM(R14:AC14)/1000)+AE14</f>
        <v>7.785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4102</v>
      </c>
      <c r="D15" s="53" t="s">
        <v>77</v>
      </c>
      <c r="E15" s="53" t="s">
        <v>77</v>
      </c>
      <c r="F15" s="53" t="s">
        <v>77</v>
      </c>
      <c r="G15" s="53"/>
      <c r="H15" s="53" t="s">
        <v>77</v>
      </c>
      <c r="I15" s="53"/>
      <c r="J15" s="53" t="s">
        <v>77</v>
      </c>
      <c r="K15" s="53"/>
      <c r="L15" s="53"/>
      <c r="M15" s="53"/>
      <c r="N15" s="36"/>
      <c r="O15" s="35" t="s">
        <v>232</v>
      </c>
      <c r="P15" s="54"/>
      <c r="Q15" s="54"/>
      <c r="R15" s="52">
        <v>60</v>
      </c>
      <c r="S15" s="52">
        <v>60</v>
      </c>
      <c r="T15" s="52">
        <v>120</v>
      </c>
      <c r="V15" s="52">
        <v>125</v>
      </c>
      <c r="W15" s="52">
        <v>60</v>
      </c>
      <c r="AA15" s="52">
        <v>500</v>
      </c>
      <c r="AC15" s="52">
        <v>60</v>
      </c>
      <c r="AD15" s="53">
        <v>2</v>
      </c>
      <c r="AE15" s="52">
        <v>6.1</v>
      </c>
      <c r="AF15" s="52">
        <f aca="true" t="shared" si="2" ref="AF15:AF37">(SUM(R15:AC15)/1000)+AE15</f>
        <v>7.085</v>
      </c>
      <c r="AH15" s="52">
        <v>2</v>
      </c>
    </row>
    <row r="16" spans="1:34" s="52" customFormat="1" ht="12.75">
      <c r="A16" s="52">
        <v>3</v>
      </c>
      <c r="B16" s="52">
        <v>3</v>
      </c>
      <c r="C16" s="53">
        <v>3816</v>
      </c>
      <c r="D16" s="53" t="s">
        <v>77</v>
      </c>
      <c r="E16" s="53"/>
      <c r="F16" s="53" t="s">
        <v>77</v>
      </c>
      <c r="H16" s="53"/>
      <c r="J16" s="53" t="s">
        <v>77</v>
      </c>
      <c r="K16" s="53"/>
      <c r="L16" s="53"/>
      <c r="M16" s="53"/>
      <c r="N16" s="53"/>
      <c r="O16" s="35" t="s">
        <v>161</v>
      </c>
      <c r="P16" s="54"/>
      <c r="Q16" s="54"/>
      <c r="R16" s="52">
        <v>60</v>
      </c>
      <c r="S16" s="52">
        <v>60</v>
      </c>
      <c r="T16" s="52">
        <v>120</v>
      </c>
      <c r="V16" s="52">
        <v>125</v>
      </c>
      <c r="W16" s="52">
        <v>60</v>
      </c>
      <c r="AD16" s="53">
        <v>3</v>
      </c>
      <c r="AE16" s="52">
        <v>8.8</v>
      </c>
      <c r="AF16" s="52">
        <f t="shared" si="2"/>
        <v>9.225000000000001</v>
      </c>
      <c r="AH16" s="52">
        <v>3</v>
      </c>
    </row>
    <row r="17" spans="1:34" s="52" customFormat="1" ht="12.75">
      <c r="A17" s="52">
        <v>4</v>
      </c>
      <c r="B17" s="52">
        <v>4</v>
      </c>
      <c r="C17" s="53">
        <v>3560</v>
      </c>
      <c r="D17" s="53"/>
      <c r="E17" s="53"/>
      <c r="F17" s="53"/>
      <c r="G17" s="53"/>
      <c r="H17" s="53"/>
      <c r="I17" s="53"/>
      <c r="J17" s="53" t="s">
        <v>77</v>
      </c>
      <c r="K17" s="53"/>
      <c r="L17" s="53"/>
      <c r="M17" s="35" t="s">
        <v>77</v>
      </c>
      <c r="N17" s="36"/>
      <c r="O17" s="35" t="s">
        <v>159</v>
      </c>
      <c r="P17" s="54"/>
      <c r="Q17" s="54"/>
      <c r="R17" s="52">
        <v>60</v>
      </c>
      <c r="S17" s="52">
        <v>60</v>
      </c>
      <c r="T17" s="52">
        <v>120</v>
      </c>
      <c r="W17" s="58">
        <v>60</v>
      </c>
      <c r="AA17" s="58">
        <v>500</v>
      </c>
      <c r="AD17" s="53">
        <v>4</v>
      </c>
      <c r="AE17" s="52">
        <v>8.2</v>
      </c>
      <c r="AF17" s="52">
        <f t="shared" si="2"/>
        <v>9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3048</v>
      </c>
      <c r="D18" s="53" t="s">
        <v>77</v>
      </c>
      <c r="E18" s="53"/>
      <c r="F18" s="53" t="s">
        <v>77</v>
      </c>
      <c r="G18" s="53"/>
      <c r="H18" s="53" t="s">
        <v>77</v>
      </c>
      <c r="I18" s="53"/>
      <c r="J18" s="53" t="s">
        <v>77</v>
      </c>
      <c r="K18" s="53"/>
      <c r="L18" s="53"/>
      <c r="M18" s="53"/>
      <c r="N18" s="36"/>
      <c r="O18" s="35">
        <v>12</v>
      </c>
      <c r="P18" s="54"/>
      <c r="Q18" s="54"/>
      <c r="R18" s="52">
        <v>60</v>
      </c>
      <c r="S18" s="52">
        <v>60</v>
      </c>
      <c r="T18" s="52">
        <v>120</v>
      </c>
      <c r="W18" s="58">
        <v>60</v>
      </c>
      <c r="AD18" s="53">
        <v>5</v>
      </c>
      <c r="AE18" s="52">
        <v>10.2</v>
      </c>
      <c r="AF18" s="52">
        <f t="shared" si="2"/>
        <v>10.5</v>
      </c>
      <c r="AH18" s="52">
        <v>5</v>
      </c>
    </row>
    <row r="19" spans="1:34" s="52" customFormat="1" ht="12.75">
      <c r="A19" s="52">
        <v>6</v>
      </c>
      <c r="B19" s="52">
        <v>6</v>
      </c>
      <c r="C19" s="53">
        <v>2792</v>
      </c>
      <c r="D19" s="53" t="s">
        <v>77</v>
      </c>
      <c r="E19" s="35" t="s">
        <v>77</v>
      </c>
      <c r="F19" s="53" t="s">
        <v>77</v>
      </c>
      <c r="G19" s="53"/>
      <c r="H19" s="35"/>
      <c r="I19" s="53"/>
      <c r="J19" s="35" t="s">
        <v>77</v>
      </c>
      <c r="K19" s="53"/>
      <c r="L19" s="53"/>
      <c r="M19" s="35" t="s">
        <v>77</v>
      </c>
      <c r="N19" s="36"/>
      <c r="O19" s="35" t="s">
        <v>157</v>
      </c>
      <c r="P19" s="54"/>
      <c r="Q19" s="54"/>
      <c r="R19" s="52">
        <v>60</v>
      </c>
      <c r="S19" s="52">
        <v>60</v>
      </c>
      <c r="T19" s="52">
        <v>120</v>
      </c>
      <c r="V19" s="52">
        <v>125</v>
      </c>
      <c r="W19" s="52">
        <v>60</v>
      </c>
      <c r="AA19" s="52">
        <v>500</v>
      </c>
      <c r="AC19" s="52">
        <v>60</v>
      </c>
      <c r="AD19" s="53">
        <v>6</v>
      </c>
      <c r="AE19" s="52">
        <v>8</v>
      </c>
      <c r="AF19" s="52">
        <f t="shared" si="2"/>
        <v>8.985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2538</v>
      </c>
      <c r="D20" s="53" t="s">
        <v>77</v>
      </c>
      <c r="E20" s="53"/>
      <c r="F20" s="53" t="s">
        <v>77</v>
      </c>
      <c r="G20" s="53"/>
      <c r="H20" s="53"/>
      <c r="I20" s="53"/>
      <c r="J20" s="53" t="s">
        <v>77</v>
      </c>
      <c r="K20" s="53"/>
      <c r="L20" s="53"/>
      <c r="M20" s="53"/>
      <c r="N20" s="35"/>
      <c r="O20" s="35" t="s">
        <v>239</v>
      </c>
      <c r="P20" s="54"/>
      <c r="Q20" s="54"/>
      <c r="R20" s="52">
        <v>60</v>
      </c>
      <c r="S20" s="52">
        <v>60</v>
      </c>
      <c r="T20" s="52">
        <v>120</v>
      </c>
      <c r="W20" s="52">
        <v>60</v>
      </c>
      <c r="AD20" s="53">
        <v>7</v>
      </c>
      <c r="AE20" s="52">
        <v>7</v>
      </c>
      <c r="AF20" s="52">
        <f t="shared" si="2"/>
        <v>7.3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2028</v>
      </c>
      <c r="D21" s="53"/>
      <c r="E21" s="53"/>
      <c r="F21" s="53"/>
      <c r="G21" s="53"/>
      <c r="H21" s="53"/>
      <c r="I21" s="53"/>
      <c r="J21" s="53" t="s">
        <v>77</v>
      </c>
      <c r="K21" s="53"/>
      <c r="L21" s="53"/>
      <c r="M21" s="53"/>
      <c r="N21" s="53"/>
      <c r="O21" s="35" t="s">
        <v>149</v>
      </c>
      <c r="P21" s="54"/>
      <c r="Q21" s="54"/>
      <c r="R21" s="52">
        <v>60</v>
      </c>
      <c r="S21" s="52">
        <v>60</v>
      </c>
      <c r="T21" s="52">
        <v>120</v>
      </c>
      <c r="W21" s="52">
        <v>60</v>
      </c>
      <c r="AD21" s="53">
        <v>8</v>
      </c>
      <c r="AE21" s="52">
        <v>5.6</v>
      </c>
      <c r="AF21" s="52">
        <f t="shared" si="2"/>
        <v>5.8999999999999995</v>
      </c>
      <c r="AH21" s="52">
        <v>8</v>
      </c>
    </row>
    <row r="22" spans="1:34" s="52" customFormat="1" ht="12.75">
      <c r="A22" s="52">
        <v>9</v>
      </c>
      <c r="B22" s="52">
        <v>9</v>
      </c>
      <c r="C22" s="53">
        <v>1523</v>
      </c>
      <c r="D22" s="53" t="s">
        <v>77</v>
      </c>
      <c r="E22" s="53"/>
      <c r="F22" s="53" t="s">
        <v>77</v>
      </c>
      <c r="G22" s="53"/>
      <c r="H22" s="35"/>
      <c r="I22" s="53"/>
      <c r="J22" s="35" t="s">
        <v>77</v>
      </c>
      <c r="K22" s="53"/>
      <c r="L22" s="53"/>
      <c r="M22" s="53"/>
      <c r="N22" s="36"/>
      <c r="O22" s="35" t="s">
        <v>238</v>
      </c>
      <c r="P22" s="54"/>
      <c r="Q22" s="54"/>
      <c r="R22" s="52">
        <v>60</v>
      </c>
      <c r="S22" s="52">
        <v>60</v>
      </c>
      <c r="T22" s="52">
        <v>120</v>
      </c>
      <c r="V22" s="52">
        <v>125</v>
      </c>
      <c r="W22" s="52">
        <v>60</v>
      </c>
      <c r="AA22" s="52">
        <v>500</v>
      </c>
      <c r="AD22" s="53">
        <v>9</v>
      </c>
      <c r="AE22" s="52">
        <v>5.6</v>
      </c>
      <c r="AF22" s="52">
        <f t="shared" si="2"/>
        <v>6.5249999999999995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1262</v>
      </c>
      <c r="D23" s="53" t="s">
        <v>77</v>
      </c>
      <c r="E23" s="35"/>
      <c r="F23" s="53" t="s">
        <v>77</v>
      </c>
      <c r="G23" s="53"/>
      <c r="H23" s="53" t="s">
        <v>77</v>
      </c>
      <c r="I23" s="53"/>
      <c r="J23" s="53" t="s">
        <v>77</v>
      </c>
      <c r="K23" s="53"/>
      <c r="L23" s="53"/>
      <c r="M23" s="53"/>
      <c r="N23" s="53"/>
      <c r="O23" s="35">
        <v>9</v>
      </c>
      <c r="P23" s="54"/>
      <c r="Q23" s="54"/>
      <c r="R23" s="52">
        <v>60</v>
      </c>
      <c r="S23" s="52">
        <v>60</v>
      </c>
      <c r="T23" s="52">
        <v>120</v>
      </c>
      <c r="W23" s="52">
        <v>60</v>
      </c>
      <c r="AA23" s="52">
        <v>500</v>
      </c>
      <c r="AC23" s="52">
        <v>60</v>
      </c>
      <c r="AD23" s="53">
        <v>10</v>
      </c>
      <c r="AE23" s="52">
        <v>7.5</v>
      </c>
      <c r="AF23" s="52">
        <f t="shared" si="2"/>
        <v>8.36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827</v>
      </c>
      <c r="D24" s="53" t="s">
        <v>77</v>
      </c>
      <c r="E24" s="35" t="s">
        <v>77</v>
      </c>
      <c r="F24" s="53" t="s">
        <v>77</v>
      </c>
      <c r="G24" s="53"/>
      <c r="H24" s="53" t="s">
        <v>77</v>
      </c>
      <c r="I24" s="53"/>
      <c r="J24" s="53" t="s">
        <v>77</v>
      </c>
      <c r="K24" s="53"/>
      <c r="L24" s="53"/>
      <c r="M24" s="35" t="s">
        <v>77</v>
      </c>
      <c r="N24" s="36" t="s">
        <v>77</v>
      </c>
      <c r="O24" s="35" t="s">
        <v>247</v>
      </c>
      <c r="P24" s="54"/>
      <c r="Q24" s="54"/>
      <c r="R24" s="52">
        <v>60</v>
      </c>
      <c r="S24" s="52">
        <v>60</v>
      </c>
      <c r="T24" s="52">
        <v>120</v>
      </c>
      <c r="V24" s="52">
        <v>125</v>
      </c>
      <c r="W24" s="52">
        <v>60</v>
      </c>
      <c r="AA24" s="52">
        <v>500</v>
      </c>
      <c r="AC24" s="52">
        <v>60</v>
      </c>
      <c r="AD24" s="53">
        <v>11</v>
      </c>
      <c r="AE24" s="52">
        <v>6</v>
      </c>
      <c r="AF24" s="52">
        <f t="shared" si="2"/>
        <v>6.985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804</v>
      </c>
      <c r="D25" s="53" t="s">
        <v>77</v>
      </c>
      <c r="E25" s="35"/>
      <c r="F25" s="53" t="s">
        <v>77</v>
      </c>
      <c r="G25" s="53"/>
      <c r="H25" s="35"/>
      <c r="I25" s="53"/>
      <c r="J25" s="35" t="s">
        <v>77</v>
      </c>
      <c r="K25" s="53"/>
      <c r="L25" s="53"/>
      <c r="M25" s="35"/>
      <c r="N25" s="36"/>
      <c r="O25" s="35" t="s">
        <v>175</v>
      </c>
      <c r="P25" s="54"/>
      <c r="Q25" s="54"/>
      <c r="R25" s="52">
        <v>60</v>
      </c>
      <c r="S25" s="52">
        <v>60</v>
      </c>
      <c r="T25" s="52">
        <v>120</v>
      </c>
      <c r="W25" s="52">
        <v>60</v>
      </c>
      <c r="AA25" s="52">
        <v>500</v>
      </c>
      <c r="AC25" s="52">
        <v>60</v>
      </c>
      <c r="AD25" s="53">
        <v>12</v>
      </c>
      <c r="AE25" s="52">
        <v>8.1</v>
      </c>
      <c r="AF25" s="52">
        <f t="shared" si="2"/>
        <v>8.959999999999999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605</v>
      </c>
      <c r="D26" s="53" t="s">
        <v>77</v>
      </c>
      <c r="E26" s="35"/>
      <c r="F26" s="53" t="s">
        <v>77</v>
      </c>
      <c r="G26" s="53"/>
      <c r="H26" s="53" t="s">
        <v>77</v>
      </c>
      <c r="I26" s="53"/>
      <c r="J26" s="53" t="s">
        <v>77</v>
      </c>
      <c r="K26" s="53"/>
      <c r="L26" s="53"/>
      <c r="M26" s="53"/>
      <c r="N26" s="35" t="s">
        <v>77</v>
      </c>
      <c r="O26" s="35" t="s">
        <v>151</v>
      </c>
      <c r="P26" s="11"/>
      <c r="R26" s="52">
        <v>60</v>
      </c>
      <c r="S26" s="52">
        <v>60</v>
      </c>
      <c r="T26" s="52">
        <v>120</v>
      </c>
      <c r="U26" s="52"/>
      <c r="V26" s="52">
        <v>125</v>
      </c>
      <c r="W26" s="52">
        <v>60</v>
      </c>
      <c r="AA26" s="52">
        <v>500</v>
      </c>
      <c r="AB26" s="52"/>
      <c r="AC26" s="52">
        <v>60</v>
      </c>
      <c r="AD26" s="53">
        <v>13</v>
      </c>
      <c r="AE26" s="25">
        <v>6</v>
      </c>
      <c r="AF26" s="52">
        <f t="shared" si="2"/>
        <v>6.985</v>
      </c>
      <c r="AH26" s="10">
        <v>13</v>
      </c>
    </row>
    <row r="27" spans="1:34" s="10" customFormat="1" ht="12.75">
      <c r="A27" s="10">
        <v>14</v>
      </c>
      <c r="B27" s="10">
        <v>14</v>
      </c>
      <c r="C27" s="35">
        <v>486</v>
      </c>
      <c r="D27" s="53" t="s">
        <v>77</v>
      </c>
      <c r="E27" s="35"/>
      <c r="F27" s="53" t="s">
        <v>77</v>
      </c>
      <c r="G27" s="53"/>
      <c r="H27" s="53"/>
      <c r="I27" s="53"/>
      <c r="J27" s="53" t="s">
        <v>77</v>
      </c>
      <c r="K27" s="53"/>
      <c r="L27" s="53"/>
      <c r="M27" s="53" t="s">
        <v>77</v>
      </c>
      <c r="O27" s="35" t="s">
        <v>162</v>
      </c>
      <c r="P27" s="11"/>
      <c r="Q27" s="11"/>
      <c r="R27" s="52">
        <v>60</v>
      </c>
      <c r="S27" s="52">
        <v>60</v>
      </c>
      <c r="T27" s="52">
        <v>120</v>
      </c>
      <c r="U27" s="52"/>
      <c r="V27" s="52"/>
      <c r="W27" s="52">
        <v>60</v>
      </c>
      <c r="X27" s="52"/>
      <c r="Y27" s="52"/>
      <c r="Z27" s="52"/>
      <c r="AA27" s="52">
        <v>500</v>
      </c>
      <c r="AB27" s="52"/>
      <c r="AC27" s="52"/>
      <c r="AD27" s="53">
        <v>14</v>
      </c>
      <c r="AE27" s="25">
        <v>8.2</v>
      </c>
      <c r="AF27" s="52">
        <f t="shared" si="2"/>
        <v>9</v>
      </c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381</v>
      </c>
      <c r="D28" s="53" t="s">
        <v>77</v>
      </c>
      <c r="E28" s="35" t="s">
        <v>77</v>
      </c>
      <c r="F28" s="53" t="s">
        <v>77</v>
      </c>
      <c r="G28" s="53"/>
      <c r="H28" s="35" t="s">
        <v>77</v>
      </c>
      <c r="I28" s="53"/>
      <c r="J28" s="53" t="s">
        <v>77</v>
      </c>
      <c r="K28" s="53"/>
      <c r="L28" s="53"/>
      <c r="M28" s="53" t="s">
        <v>77</v>
      </c>
      <c r="N28" s="36"/>
      <c r="O28" s="35" t="s">
        <v>240</v>
      </c>
      <c r="P28" s="11"/>
      <c r="R28" s="52">
        <v>60</v>
      </c>
      <c r="S28" s="52">
        <v>60</v>
      </c>
      <c r="T28" s="52">
        <v>120</v>
      </c>
      <c r="U28" s="52"/>
      <c r="V28" s="52"/>
      <c r="W28" s="52">
        <v>60</v>
      </c>
      <c r="X28" s="52"/>
      <c r="Y28" s="52"/>
      <c r="Z28" s="52"/>
      <c r="AA28" s="52">
        <v>500</v>
      </c>
      <c r="AB28" s="52"/>
      <c r="AC28" s="52">
        <v>60</v>
      </c>
      <c r="AD28" s="53">
        <v>15</v>
      </c>
      <c r="AE28" s="25">
        <v>7.7</v>
      </c>
      <c r="AF28" s="52">
        <f t="shared" si="2"/>
        <v>8.56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352</v>
      </c>
      <c r="D29" s="53" t="s">
        <v>77</v>
      </c>
      <c r="E29" s="53"/>
      <c r="F29" s="53" t="s">
        <v>77</v>
      </c>
      <c r="G29" s="53"/>
      <c r="H29" s="53"/>
      <c r="I29" s="53"/>
      <c r="J29" s="53" t="s">
        <v>77</v>
      </c>
      <c r="K29" s="53"/>
      <c r="L29" s="35"/>
      <c r="M29" s="53"/>
      <c r="N29" s="35"/>
      <c r="O29" s="35" t="s">
        <v>150</v>
      </c>
      <c r="P29" s="11"/>
      <c r="Q29" s="11"/>
      <c r="R29" s="52">
        <v>60</v>
      </c>
      <c r="S29" s="52">
        <v>60</v>
      </c>
      <c r="T29" s="52">
        <v>120</v>
      </c>
      <c r="U29" s="52"/>
      <c r="V29" s="52">
        <v>125</v>
      </c>
      <c r="W29" s="52">
        <v>60</v>
      </c>
      <c r="X29" s="52"/>
      <c r="Y29" s="52"/>
      <c r="Z29" s="52"/>
      <c r="AA29" s="52">
        <v>500</v>
      </c>
      <c r="AB29" s="52"/>
      <c r="AC29" s="52"/>
      <c r="AD29" s="53">
        <v>16</v>
      </c>
      <c r="AE29" s="25">
        <v>7.1</v>
      </c>
      <c r="AF29" s="52">
        <f t="shared" si="2"/>
        <v>8.025</v>
      </c>
      <c r="AH29" s="10">
        <v>16</v>
      </c>
    </row>
    <row r="30" spans="1:34" s="10" customFormat="1" ht="12.75">
      <c r="A30" s="10">
        <v>17</v>
      </c>
      <c r="B30" s="10">
        <v>17</v>
      </c>
      <c r="C30" s="36">
        <v>301</v>
      </c>
      <c r="D30" s="53" t="s">
        <v>77</v>
      </c>
      <c r="E30" s="53"/>
      <c r="F30" s="53" t="s">
        <v>77</v>
      </c>
      <c r="G30" s="53"/>
      <c r="H30" s="53" t="s">
        <v>77</v>
      </c>
      <c r="I30" s="53"/>
      <c r="J30" s="53" t="s">
        <v>77</v>
      </c>
      <c r="K30" s="53"/>
      <c r="L30" s="35"/>
      <c r="M30" s="53"/>
      <c r="N30" s="36"/>
      <c r="O30" s="35" t="s">
        <v>248</v>
      </c>
      <c r="P30" s="11"/>
      <c r="Q30" s="11"/>
      <c r="R30" s="52">
        <v>60</v>
      </c>
      <c r="S30" s="52">
        <v>60</v>
      </c>
      <c r="T30" s="52">
        <v>120</v>
      </c>
      <c r="U30" s="52"/>
      <c r="V30" s="52"/>
      <c r="W30" s="52">
        <v>60</v>
      </c>
      <c r="AA30" s="52">
        <v>500</v>
      </c>
      <c r="AB30" s="52"/>
      <c r="AC30" s="25">
        <v>60</v>
      </c>
      <c r="AD30" s="53">
        <v>17</v>
      </c>
      <c r="AE30" s="25">
        <v>8.2</v>
      </c>
      <c r="AF30" s="52">
        <f t="shared" si="2"/>
        <v>9.059999999999999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256</v>
      </c>
      <c r="D31" s="53" t="s">
        <v>77</v>
      </c>
      <c r="E31" s="53" t="s">
        <v>77</v>
      </c>
      <c r="F31" s="53" t="s">
        <v>77</v>
      </c>
      <c r="G31" s="53"/>
      <c r="H31" s="53"/>
      <c r="I31" s="53"/>
      <c r="J31" s="53" t="s">
        <v>77</v>
      </c>
      <c r="K31" s="53"/>
      <c r="L31" s="53"/>
      <c r="M31" s="35"/>
      <c r="N31" s="35"/>
      <c r="O31" s="35">
        <v>14</v>
      </c>
      <c r="P31" s="11"/>
      <c r="Q31" s="11"/>
      <c r="R31" s="52">
        <v>60</v>
      </c>
      <c r="S31" s="52">
        <v>60</v>
      </c>
      <c r="T31" s="52">
        <v>120</v>
      </c>
      <c r="U31" s="52"/>
      <c r="V31" s="52"/>
      <c r="W31" s="52">
        <v>60</v>
      </c>
      <c r="X31" s="52"/>
      <c r="Y31" s="52"/>
      <c r="Z31" s="52"/>
      <c r="AA31" s="52">
        <v>500</v>
      </c>
      <c r="AB31" s="52"/>
      <c r="AC31" s="25">
        <v>60</v>
      </c>
      <c r="AD31" s="53">
        <v>18</v>
      </c>
      <c r="AE31" s="25">
        <v>8.8</v>
      </c>
      <c r="AF31" s="52">
        <f t="shared" si="2"/>
        <v>9.66</v>
      </c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221</v>
      </c>
      <c r="D32" s="53" t="s">
        <v>77</v>
      </c>
      <c r="E32" s="53"/>
      <c r="F32" s="53" t="s">
        <v>77</v>
      </c>
      <c r="G32" s="53"/>
      <c r="H32" s="53"/>
      <c r="I32" s="53"/>
      <c r="J32" s="53" t="s">
        <v>77</v>
      </c>
      <c r="K32" s="53"/>
      <c r="L32" s="35"/>
      <c r="M32" s="53"/>
      <c r="N32" s="35"/>
      <c r="O32" s="35" t="s">
        <v>249</v>
      </c>
      <c r="P32" s="11"/>
      <c r="Q32" s="11"/>
      <c r="R32" s="52">
        <v>60</v>
      </c>
      <c r="S32" s="52">
        <v>60</v>
      </c>
      <c r="T32" s="52">
        <v>120</v>
      </c>
      <c r="U32" s="52">
        <v>100</v>
      </c>
      <c r="V32" s="52">
        <v>125</v>
      </c>
      <c r="W32" s="52">
        <v>60</v>
      </c>
      <c r="AA32" s="52">
        <v>500</v>
      </c>
      <c r="AB32" s="52"/>
      <c r="AC32" s="25">
        <v>60</v>
      </c>
      <c r="AD32" s="53">
        <v>19</v>
      </c>
      <c r="AE32" s="25">
        <v>6.4</v>
      </c>
      <c r="AF32" s="52">
        <f t="shared" si="2"/>
        <v>7.485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195</v>
      </c>
      <c r="D33" s="53" t="s">
        <v>77</v>
      </c>
      <c r="E33" s="53"/>
      <c r="F33" s="53" t="s">
        <v>77</v>
      </c>
      <c r="G33" s="53"/>
      <c r="H33" s="53" t="s">
        <v>77</v>
      </c>
      <c r="I33" s="53"/>
      <c r="J33" s="53" t="s">
        <v>77</v>
      </c>
      <c r="K33" s="53"/>
      <c r="L33" s="53"/>
      <c r="M33" s="35"/>
      <c r="N33" s="35"/>
      <c r="O33" s="35">
        <v>70</v>
      </c>
      <c r="P33" s="11"/>
      <c r="Q33" s="11"/>
      <c r="R33" s="52">
        <v>60</v>
      </c>
      <c r="S33" s="52">
        <v>60</v>
      </c>
      <c r="T33" s="52">
        <v>120</v>
      </c>
      <c r="U33" s="52">
        <v>100</v>
      </c>
      <c r="V33" s="52"/>
      <c r="W33" s="52">
        <v>60</v>
      </c>
      <c r="X33" s="52"/>
      <c r="Y33" s="52"/>
      <c r="Z33" s="52"/>
      <c r="AA33" s="52">
        <v>500</v>
      </c>
      <c r="AB33" s="52"/>
      <c r="AC33" s="25">
        <v>60</v>
      </c>
      <c r="AD33" s="53">
        <v>20</v>
      </c>
      <c r="AE33" s="25">
        <v>7</v>
      </c>
      <c r="AF33" s="52">
        <f t="shared" si="2"/>
        <v>7.96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151</v>
      </c>
      <c r="D34" s="53" t="s">
        <v>77</v>
      </c>
      <c r="E34" s="53" t="s">
        <v>77</v>
      </c>
      <c r="F34" s="53" t="s">
        <v>77</v>
      </c>
      <c r="G34" s="53"/>
      <c r="H34" s="53" t="s">
        <v>77</v>
      </c>
      <c r="I34" s="53"/>
      <c r="J34" s="53" t="s">
        <v>77</v>
      </c>
      <c r="K34" s="53"/>
      <c r="L34" s="35"/>
      <c r="M34" s="53"/>
      <c r="N34" s="35"/>
      <c r="O34" s="35">
        <v>64</v>
      </c>
      <c r="P34" s="11"/>
      <c r="Q34" s="11"/>
      <c r="R34" s="52">
        <v>60</v>
      </c>
      <c r="S34" s="52">
        <v>60</v>
      </c>
      <c r="T34" s="52">
        <v>120</v>
      </c>
      <c r="U34" s="52">
        <v>100</v>
      </c>
      <c r="V34" s="52">
        <v>125</v>
      </c>
      <c r="W34" s="52">
        <v>60</v>
      </c>
      <c r="AA34" s="52">
        <v>500</v>
      </c>
      <c r="AC34" s="25">
        <v>60</v>
      </c>
      <c r="AD34" s="53">
        <v>21</v>
      </c>
      <c r="AE34" s="25">
        <v>5.05</v>
      </c>
      <c r="AF34" s="52">
        <f t="shared" si="2"/>
        <v>6.135</v>
      </c>
      <c r="AH34" s="10">
        <v>21</v>
      </c>
    </row>
    <row r="35" spans="1:34" s="10" customFormat="1" ht="12.75">
      <c r="A35" s="10">
        <v>22</v>
      </c>
      <c r="B35" s="10">
        <v>22</v>
      </c>
      <c r="C35" s="36">
        <v>99</v>
      </c>
      <c r="D35" s="53" t="s">
        <v>77</v>
      </c>
      <c r="E35" s="53"/>
      <c r="F35" s="53" t="s">
        <v>77</v>
      </c>
      <c r="G35" s="53"/>
      <c r="H35" s="53" t="s">
        <v>77</v>
      </c>
      <c r="I35" s="53"/>
      <c r="J35" s="53" t="s">
        <v>77</v>
      </c>
      <c r="K35" s="53"/>
      <c r="L35" s="53"/>
      <c r="M35" s="35"/>
      <c r="N35" s="35"/>
      <c r="O35" s="35" t="s">
        <v>229</v>
      </c>
      <c r="P35" s="11"/>
      <c r="Q35" s="11"/>
      <c r="R35" s="52">
        <v>60</v>
      </c>
      <c r="S35" s="52">
        <v>60</v>
      </c>
      <c r="T35" s="52">
        <v>120</v>
      </c>
      <c r="U35" s="52">
        <v>100</v>
      </c>
      <c r="V35" s="30"/>
      <c r="W35" s="10">
        <v>60</v>
      </c>
      <c r="X35" s="52"/>
      <c r="Y35" s="52"/>
      <c r="Z35" s="52"/>
      <c r="AA35" s="52">
        <v>500</v>
      </c>
      <c r="AC35" s="25">
        <v>60</v>
      </c>
      <c r="AD35" s="53">
        <v>22</v>
      </c>
      <c r="AE35" s="25">
        <v>2.5</v>
      </c>
      <c r="AF35" s="52">
        <f t="shared" si="2"/>
        <v>3.46</v>
      </c>
      <c r="AH35" s="10">
        <v>22</v>
      </c>
    </row>
    <row r="36" spans="1:34" s="10" customFormat="1" ht="12.75">
      <c r="A36" s="10">
        <v>23</v>
      </c>
      <c r="B36" s="10">
        <v>23</v>
      </c>
      <c r="C36" s="36">
        <v>65</v>
      </c>
      <c r="D36" s="53" t="s">
        <v>77</v>
      </c>
      <c r="E36" s="53" t="s">
        <v>77</v>
      </c>
      <c r="F36" s="53" t="s">
        <v>77</v>
      </c>
      <c r="G36" s="53"/>
      <c r="H36" s="53" t="s">
        <v>77</v>
      </c>
      <c r="I36" s="53"/>
      <c r="J36" s="53" t="s">
        <v>77</v>
      </c>
      <c r="K36" s="53"/>
      <c r="L36" s="35"/>
      <c r="M36" s="53"/>
      <c r="O36" s="35" t="s">
        <v>176</v>
      </c>
      <c r="P36" s="11"/>
      <c r="Q36" s="11"/>
      <c r="R36" s="52">
        <v>60</v>
      </c>
      <c r="S36" s="52">
        <v>60</v>
      </c>
      <c r="T36" s="52">
        <v>120</v>
      </c>
      <c r="U36" s="52">
        <v>100</v>
      </c>
      <c r="V36" s="52">
        <v>125</v>
      </c>
      <c r="W36" s="52">
        <v>60</v>
      </c>
      <c r="X36" s="25"/>
      <c r="Y36" s="25"/>
      <c r="Z36" s="25"/>
      <c r="AA36" s="52">
        <v>500</v>
      </c>
      <c r="AC36" s="25">
        <v>60</v>
      </c>
      <c r="AD36" s="53">
        <v>23</v>
      </c>
      <c r="AE36" s="25">
        <v>1.9</v>
      </c>
      <c r="AF36" s="52">
        <f t="shared" si="2"/>
        <v>2.985</v>
      </c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D37" s="53" t="s">
        <v>77</v>
      </c>
      <c r="E37" s="53" t="s">
        <v>77</v>
      </c>
      <c r="F37" s="53" t="s">
        <v>77</v>
      </c>
      <c r="G37" s="53"/>
      <c r="H37" s="53" t="s">
        <v>77</v>
      </c>
      <c r="I37" s="53"/>
      <c r="J37" s="53" t="s">
        <v>77</v>
      </c>
      <c r="K37" s="53"/>
      <c r="L37" s="53"/>
      <c r="M37" s="53"/>
      <c r="N37" s="36" t="s">
        <v>77</v>
      </c>
      <c r="O37" s="35" t="s">
        <v>154</v>
      </c>
      <c r="P37" s="11"/>
      <c r="Q37" s="11"/>
      <c r="R37" s="52">
        <v>60</v>
      </c>
      <c r="S37" s="52">
        <v>60</v>
      </c>
      <c r="T37" s="52">
        <v>120</v>
      </c>
      <c r="U37" s="52">
        <v>100</v>
      </c>
      <c r="V37" s="52">
        <v>125</v>
      </c>
      <c r="W37" s="52">
        <v>60</v>
      </c>
      <c r="X37" s="25"/>
      <c r="Y37" s="25"/>
      <c r="Z37" s="25"/>
      <c r="AA37" s="52">
        <v>500</v>
      </c>
      <c r="AC37" s="25">
        <v>60</v>
      </c>
      <c r="AD37" s="53">
        <v>24</v>
      </c>
      <c r="AE37" s="25">
        <v>2.7</v>
      </c>
      <c r="AF37" s="52">
        <f t="shared" si="2"/>
        <v>3.785</v>
      </c>
      <c r="AG37" s="25"/>
      <c r="AH37" s="10">
        <v>24</v>
      </c>
    </row>
    <row r="38" spans="2:32" ht="12.75">
      <c r="B38" s="40"/>
      <c r="O38" s="35"/>
      <c r="V38" s="10"/>
      <c r="W38" s="10"/>
      <c r="X38" s="10"/>
      <c r="Y38" s="10"/>
      <c r="Z38" s="10"/>
      <c r="AA38" s="10"/>
      <c r="AB38" s="10"/>
      <c r="AC38" s="10"/>
      <c r="AD38" s="35"/>
      <c r="AE38" s="10"/>
      <c r="AF38" s="52">
        <f>AB38/1000</f>
        <v>0</v>
      </c>
    </row>
    <row r="39" spans="15:32" ht="12.75">
      <c r="O39" s="35"/>
      <c r="AB39" s="10"/>
      <c r="AF39">
        <f>AB39/1000</f>
        <v>0</v>
      </c>
    </row>
    <row r="40" spans="2:15" ht="12.75">
      <c r="B40" s="30"/>
      <c r="O40" s="33"/>
    </row>
    <row r="41" ht="12.75">
      <c r="B41" s="30"/>
    </row>
    <row r="42" ht="12.75">
      <c r="AF42">
        <f>SUM(AF14:AF39)</f>
        <v>179.71000000000004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4">
      <selection activeCell="L16" sqref="L16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253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251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77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42771</v>
      </c>
      <c r="R5" s="3"/>
    </row>
    <row r="6" spans="1:3" ht="12.75">
      <c r="A6" t="s">
        <v>51</v>
      </c>
      <c r="C6">
        <v>90</v>
      </c>
    </row>
    <row r="7" spans="1:3" ht="12.75">
      <c r="A7" t="s">
        <v>52</v>
      </c>
      <c r="C7" s="30">
        <v>4599</v>
      </c>
    </row>
    <row r="8" ht="12.75">
      <c r="A8" t="s">
        <v>23</v>
      </c>
    </row>
    <row r="9" spans="4:29" ht="12.75">
      <c r="D9">
        <f>COUNTIF(D14:D37,"x")</f>
        <v>24</v>
      </c>
      <c r="E9">
        <f aca="true" t="shared" si="0" ref="E9:N9">COUNTIF(E14:E37,"x")</f>
        <v>13</v>
      </c>
      <c r="F9">
        <f t="shared" si="0"/>
        <v>24</v>
      </c>
      <c r="G9">
        <f t="shared" si="0"/>
        <v>0</v>
      </c>
      <c r="H9">
        <f t="shared" si="0"/>
        <v>11</v>
      </c>
      <c r="I9">
        <f t="shared" si="0"/>
        <v>0</v>
      </c>
      <c r="J9">
        <f t="shared" si="0"/>
        <v>24</v>
      </c>
      <c r="K9">
        <f t="shared" si="0"/>
        <v>0</v>
      </c>
      <c r="L9">
        <f t="shared" si="0"/>
        <v>0</v>
      </c>
      <c r="M9">
        <f t="shared" si="0"/>
        <v>6</v>
      </c>
      <c r="N9">
        <f t="shared" si="0"/>
        <v>11</v>
      </c>
      <c r="O9">
        <v>26</v>
      </c>
      <c r="Q9">
        <f>COUNT(Q14:Q37)</f>
        <v>0</v>
      </c>
      <c r="R9">
        <f aca="true" t="shared" si="1" ref="R9:AC9">COUNT(R14:R37)</f>
        <v>23</v>
      </c>
      <c r="S9">
        <f t="shared" si="1"/>
        <v>23</v>
      </c>
      <c r="T9">
        <f t="shared" si="1"/>
        <v>23</v>
      </c>
      <c r="U9">
        <f t="shared" si="1"/>
        <v>6</v>
      </c>
      <c r="V9">
        <f t="shared" si="1"/>
        <v>9</v>
      </c>
      <c r="W9">
        <f t="shared" si="1"/>
        <v>23</v>
      </c>
      <c r="X9">
        <f t="shared" si="1"/>
        <v>23</v>
      </c>
      <c r="Y9">
        <f t="shared" si="1"/>
        <v>23</v>
      </c>
      <c r="Z9">
        <f t="shared" si="1"/>
        <v>23</v>
      </c>
      <c r="AA9">
        <f t="shared" si="1"/>
        <v>13</v>
      </c>
      <c r="AB9">
        <f t="shared" si="1"/>
        <v>11</v>
      </c>
      <c r="AC9">
        <f t="shared" si="1"/>
        <v>13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250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4649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 t="s">
        <v>179</v>
      </c>
      <c r="L14" s="53">
        <v>13</v>
      </c>
      <c r="M14" s="35" t="s">
        <v>77</v>
      </c>
      <c r="N14" s="36" t="s">
        <v>77</v>
      </c>
      <c r="O14" s="36" t="s">
        <v>231</v>
      </c>
      <c r="P14" s="54"/>
      <c r="Q14" s="54"/>
      <c r="R14" s="52">
        <v>60</v>
      </c>
      <c r="S14" s="52">
        <v>60</v>
      </c>
      <c r="T14" s="52">
        <v>120</v>
      </c>
      <c r="V14" s="52">
        <v>125</v>
      </c>
      <c r="W14" s="52">
        <v>60</v>
      </c>
      <c r="X14" s="52">
        <v>60</v>
      </c>
      <c r="Y14" s="52">
        <v>15</v>
      </c>
      <c r="Z14" s="52">
        <v>15</v>
      </c>
      <c r="AA14" s="52">
        <v>500</v>
      </c>
      <c r="AB14" s="52">
        <v>1000</v>
      </c>
      <c r="AC14" s="52">
        <v>60</v>
      </c>
      <c r="AD14" s="53">
        <v>1</v>
      </c>
      <c r="AE14" s="55">
        <v>5.8</v>
      </c>
      <c r="AF14" s="52">
        <f>(SUM(R14:AC14)/1000)+AE14</f>
        <v>7.875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4385</v>
      </c>
      <c r="D15" s="53" t="s">
        <v>77</v>
      </c>
      <c r="E15" s="53" t="s">
        <v>77</v>
      </c>
      <c r="F15" s="53" t="s">
        <v>77</v>
      </c>
      <c r="G15" s="53"/>
      <c r="H15" s="53" t="s">
        <v>77</v>
      </c>
      <c r="I15" s="53"/>
      <c r="J15" s="53" t="s">
        <v>77</v>
      </c>
      <c r="K15" s="53"/>
      <c r="L15" s="53"/>
      <c r="M15" s="53"/>
      <c r="N15" s="36"/>
      <c r="O15" s="35"/>
      <c r="P15" s="54"/>
      <c r="Q15" s="54"/>
      <c r="AD15" s="53"/>
      <c r="AH15" s="52">
        <v>2</v>
      </c>
    </row>
    <row r="16" spans="1:34" s="52" customFormat="1" ht="12.75">
      <c r="A16" s="52">
        <v>3</v>
      </c>
      <c r="B16" s="52">
        <v>3</v>
      </c>
      <c r="C16" s="53">
        <v>4073</v>
      </c>
      <c r="D16" s="53" t="s">
        <v>77</v>
      </c>
      <c r="E16" s="53"/>
      <c r="F16" s="53" t="s">
        <v>77</v>
      </c>
      <c r="H16" s="53"/>
      <c r="J16" s="53" t="s">
        <v>77</v>
      </c>
      <c r="K16" s="53"/>
      <c r="L16" s="53">
        <v>15</v>
      </c>
      <c r="M16" s="53"/>
      <c r="N16" s="53"/>
      <c r="O16" s="35">
        <v>14</v>
      </c>
      <c r="P16" s="54"/>
      <c r="Q16" s="54"/>
      <c r="R16" s="52">
        <v>60</v>
      </c>
      <c r="S16" s="52">
        <v>60</v>
      </c>
      <c r="T16" s="52">
        <v>120</v>
      </c>
      <c r="W16" s="52">
        <v>60</v>
      </c>
      <c r="X16" s="52">
        <v>60</v>
      </c>
      <c r="Y16" s="52">
        <v>15</v>
      </c>
      <c r="Z16" s="52">
        <v>15</v>
      </c>
      <c r="AA16" s="52">
        <v>500</v>
      </c>
      <c r="AD16" s="53">
        <v>3</v>
      </c>
      <c r="AE16" s="52">
        <v>5</v>
      </c>
      <c r="AH16" s="52">
        <v>3</v>
      </c>
    </row>
    <row r="17" spans="1:34" s="52" customFormat="1" ht="12.75">
      <c r="A17" s="52">
        <v>4</v>
      </c>
      <c r="B17" s="52">
        <v>4</v>
      </c>
      <c r="C17" s="53">
        <v>3560</v>
      </c>
      <c r="D17" s="53" t="s">
        <v>77</v>
      </c>
      <c r="E17" s="53" t="s">
        <v>77</v>
      </c>
      <c r="F17" s="53" t="s">
        <v>77</v>
      </c>
      <c r="G17" s="53"/>
      <c r="H17" s="53"/>
      <c r="I17" s="53"/>
      <c r="J17" s="53" t="s">
        <v>77</v>
      </c>
      <c r="K17" s="53"/>
      <c r="L17" s="53">
        <v>16</v>
      </c>
      <c r="M17" s="35" t="s">
        <v>77</v>
      </c>
      <c r="N17" s="36"/>
      <c r="O17" s="35" t="s">
        <v>154</v>
      </c>
      <c r="P17" s="54"/>
      <c r="Q17" s="54"/>
      <c r="R17" s="52">
        <v>60</v>
      </c>
      <c r="S17" s="52">
        <v>60</v>
      </c>
      <c r="T17" s="52">
        <v>120</v>
      </c>
      <c r="V17" s="52">
        <v>125</v>
      </c>
      <c r="W17" s="58">
        <v>60</v>
      </c>
      <c r="X17" s="52">
        <v>60</v>
      </c>
      <c r="Y17" s="52">
        <v>15</v>
      </c>
      <c r="Z17" s="52">
        <v>15</v>
      </c>
      <c r="AA17" s="58">
        <v>500</v>
      </c>
      <c r="AD17" s="53">
        <v>4</v>
      </c>
      <c r="AE17" s="52">
        <v>6.7</v>
      </c>
      <c r="AF17" s="52">
        <f aca="true" t="shared" si="2" ref="AF17:AF35">(SUM(R17:AC17)/1000)+AE17</f>
        <v>7.715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3048</v>
      </c>
      <c r="D18" s="53" t="s">
        <v>77</v>
      </c>
      <c r="E18" s="53"/>
      <c r="F18" s="53" t="s">
        <v>77</v>
      </c>
      <c r="G18" s="53"/>
      <c r="H18" s="53"/>
      <c r="I18" s="53"/>
      <c r="J18" s="53" t="s">
        <v>77</v>
      </c>
      <c r="K18" s="53"/>
      <c r="L18" s="53">
        <v>17</v>
      </c>
      <c r="M18" s="53"/>
      <c r="N18" s="36"/>
      <c r="O18" s="35" t="s">
        <v>238</v>
      </c>
      <c r="P18" s="54"/>
      <c r="Q18" s="54"/>
      <c r="R18" s="52">
        <v>60</v>
      </c>
      <c r="S18" s="52">
        <v>60</v>
      </c>
      <c r="T18" s="52">
        <v>120</v>
      </c>
      <c r="W18" s="58">
        <v>60</v>
      </c>
      <c r="X18" s="52">
        <v>60</v>
      </c>
      <c r="Y18" s="52">
        <v>15</v>
      </c>
      <c r="Z18" s="52">
        <v>15</v>
      </c>
      <c r="AA18" s="52">
        <v>500</v>
      </c>
      <c r="AB18" s="52">
        <v>1000</v>
      </c>
      <c r="AC18" s="52">
        <v>60</v>
      </c>
      <c r="AD18" s="53">
        <v>5</v>
      </c>
      <c r="AE18" s="52">
        <v>7.7</v>
      </c>
      <c r="AF18" s="52">
        <f t="shared" si="2"/>
        <v>9.65</v>
      </c>
      <c r="AH18" s="52">
        <v>5</v>
      </c>
    </row>
    <row r="19" spans="1:34" s="52" customFormat="1" ht="12.75">
      <c r="A19" s="52">
        <v>6</v>
      </c>
      <c r="B19" s="52">
        <v>6</v>
      </c>
      <c r="C19" s="53">
        <v>2448</v>
      </c>
      <c r="D19" s="53" t="s">
        <v>77</v>
      </c>
      <c r="E19" s="35" t="s">
        <v>77</v>
      </c>
      <c r="F19" s="53" t="s">
        <v>77</v>
      </c>
      <c r="G19" s="53"/>
      <c r="H19" s="35"/>
      <c r="I19" s="53"/>
      <c r="J19" s="35" t="s">
        <v>77</v>
      </c>
      <c r="K19" s="53"/>
      <c r="L19" s="53">
        <v>18</v>
      </c>
      <c r="M19" s="35" t="s">
        <v>77</v>
      </c>
      <c r="N19" s="36"/>
      <c r="O19" s="35">
        <v>19</v>
      </c>
      <c r="P19" s="54"/>
      <c r="Q19" s="54"/>
      <c r="R19" s="52">
        <v>60</v>
      </c>
      <c r="S19" s="52">
        <v>60</v>
      </c>
      <c r="T19" s="52">
        <v>120</v>
      </c>
      <c r="V19" s="52">
        <v>125</v>
      </c>
      <c r="W19" s="52">
        <v>60</v>
      </c>
      <c r="X19">
        <v>60</v>
      </c>
      <c r="Y19">
        <v>15</v>
      </c>
      <c r="Z19">
        <v>15</v>
      </c>
      <c r="AA19">
        <v>500</v>
      </c>
      <c r="AB19">
        <v>1000</v>
      </c>
      <c r="AC19">
        <v>60</v>
      </c>
      <c r="AD19" s="53">
        <v>6</v>
      </c>
      <c r="AE19" s="52">
        <v>3.4</v>
      </c>
      <c r="AF19" s="52">
        <f t="shared" si="2"/>
        <v>5.475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2027</v>
      </c>
      <c r="D20" s="53" t="s">
        <v>77</v>
      </c>
      <c r="E20" s="53"/>
      <c r="F20" s="53" t="s">
        <v>77</v>
      </c>
      <c r="G20" s="53"/>
      <c r="H20" s="53" t="s">
        <v>77</v>
      </c>
      <c r="I20" s="53"/>
      <c r="J20" s="53" t="s">
        <v>77</v>
      </c>
      <c r="K20" s="53"/>
      <c r="L20" s="53">
        <v>19</v>
      </c>
      <c r="M20" s="53"/>
      <c r="N20" s="35" t="s">
        <v>77</v>
      </c>
      <c r="O20" s="35" t="s">
        <v>230</v>
      </c>
      <c r="P20" s="54"/>
      <c r="Q20" s="54"/>
      <c r="R20" s="52">
        <v>60</v>
      </c>
      <c r="S20" s="52">
        <v>60</v>
      </c>
      <c r="T20" s="52">
        <v>120</v>
      </c>
      <c r="W20" s="52">
        <v>60</v>
      </c>
      <c r="X20" s="52">
        <v>60</v>
      </c>
      <c r="Y20" s="52">
        <v>15</v>
      </c>
      <c r="Z20" s="52">
        <v>15</v>
      </c>
      <c r="AA20" s="52">
        <v>500</v>
      </c>
      <c r="AD20" s="53">
        <v>7</v>
      </c>
      <c r="AE20" s="52">
        <v>4.5</v>
      </c>
      <c r="AF20" s="52">
        <f t="shared" si="2"/>
        <v>5.39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1773</v>
      </c>
      <c r="D21" s="53" t="s">
        <v>77</v>
      </c>
      <c r="E21" s="53" t="s">
        <v>77</v>
      </c>
      <c r="F21" s="53" t="s">
        <v>77</v>
      </c>
      <c r="G21" s="53"/>
      <c r="H21" s="53"/>
      <c r="I21" s="53"/>
      <c r="J21" s="53" t="s">
        <v>77</v>
      </c>
      <c r="K21" s="53"/>
      <c r="L21" s="53">
        <v>20</v>
      </c>
      <c r="M21" s="53"/>
      <c r="N21" s="53"/>
      <c r="O21" s="35" t="s">
        <v>232</v>
      </c>
      <c r="P21" s="54"/>
      <c r="Q21" s="54"/>
      <c r="R21" s="52">
        <v>60</v>
      </c>
      <c r="S21" s="52">
        <v>60</v>
      </c>
      <c r="T21" s="52">
        <v>120</v>
      </c>
      <c r="W21" s="52">
        <v>60</v>
      </c>
      <c r="X21" s="52">
        <v>60</v>
      </c>
      <c r="Y21" s="52">
        <v>15</v>
      </c>
      <c r="Z21" s="52">
        <v>15</v>
      </c>
      <c r="AD21" s="53">
        <v>8</v>
      </c>
      <c r="AE21" s="52">
        <v>8.7</v>
      </c>
      <c r="AF21" s="52">
        <f t="shared" si="2"/>
        <v>9.09</v>
      </c>
      <c r="AH21" s="52">
        <v>8</v>
      </c>
    </row>
    <row r="22" spans="1:34" s="52" customFormat="1" ht="12.75">
      <c r="A22" s="52">
        <v>9</v>
      </c>
      <c r="B22" s="52">
        <v>9</v>
      </c>
      <c r="C22" s="53">
        <v>1519</v>
      </c>
      <c r="D22" s="53" t="s">
        <v>77</v>
      </c>
      <c r="E22" s="53"/>
      <c r="F22" s="53" t="s">
        <v>77</v>
      </c>
      <c r="G22" s="53"/>
      <c r="H22" s="35"/>
      <c r="I22" s="53"/>
      <c r="J22" s="35" t="s">
        <v>77</v>
      </c>
      <c r="K22" s="53"/>
      <c r="L22" s="53">
        <v>21</v>
      </c>
      <c r="M22" s="53"/>
      <c r="N22" s="36"/>
      <c r="O22" s="35">
        <v>17</v>
      </c>
      <c r="P22" s="54"/>
      <c r="Q22" s="54"/>
      <c r="R22" s="52">
        <v>60</v>
      </c>
      <c r="S22" s="52">
        <v>60</v>
      </c>
      <c r="T22" s="52">
        <v>120</v>
      </c>
      <c r="V22" s="52">
        <v>125</v>
      </c>
      <c r="W22" s="52">
        <v>60</v>
      </c>
      <c r="X22" s="52">
        <v>60</v>
      </c>
      <c r="Y22" s="52">
        <v>15</v>
      </c>
      <c r="Z22" s="52">
        <v>15</v>
      </c>
      <c r="AA22" s="52">
        <v>500</v>
      </c>
      <c r="AB22" s="52">
        <v>1000</v>
      </c>
      <c r="AC22" s="52">
        <v>60</v>
      </c>
      <c r="AD22" s="53">
        <v>9</v>
      </c>
      <c r="AE22" s="52">
        <v>4.3</v>
      </c>
      <c r="AF22" s="52">
        <f t="shared" si="2"/>
        <v>6.375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1265</v>
      </c>
      <c r="D23" s="53" t="s">
        <v>77</v>
      </c>
      <c r="E23" s="53" t="s">
        <v>77</v>
      </c>
      <c r="F23" s="53" t="s">
        <v>77</v>
      </c>
      <c r="G23" s="53"/>
      <c r="H23" s="53"/>
      <c r="I23" s="53"/>
      <c r="J23" s="53" t="s">
        <v>77</v>
      </c>
      <c r="K23" s="53"/>
      <c r="L23" s="53">
        <v>22</v>
      </c>
      <c r="M23" s="53"/>
      <c r="N23" s="53"/>
      <c r="O23" s="35">
        <v>29</v>
      </c>
      <c r="P23" s="54"/>
      <c r="Q23" s="54"/>
      <c r="R23" s="52">
        <v>60</v>
      </c>
      <c r="S23" s="52">
        <v>60</v>
      </c>
      <c r="T23" s="52">
        <v>120</v>
      </c>
      <c r="W23" s="52">
        <v>60</v>
      </c>
      <c r="X23" s="52">
        <v>60</v>
      </c>
      <c r="Y23" s="52">
        <v>15</v>
      </c>
      <c r="Z23" s="52">
        <v>15</v>
      </c>
      <c r="AA23" s="52">
        <v>500</v>
      </c>
      <c r="AC23" s="52">
        <v>60</v>
      </c>
      <c r="AD23" s="53">
        <v>10</v>
      </c>
      <c r="AE23" s="52">
        <v>8.4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1012</v>
      </c>
      <c r="D24" s="53" t="s">
        <v>77</v>
      </c>
      <c r="E24" s="35"/>
      <c r="F24" s="53" t="s">
        <v>77</v>
      </c>
      <c r="G24" s="53"/>
      <c r="H24" s="53"/>
      <c r="I24" s="53"/>
      <c r="J24" s="53" t="s">
        <v>77</v>
      </c>
      <c r="K24" s="53"/>
      <c r="L24" s="53">
        <v>23</v>
      </c>
      <c r="M24" s="35"/>
      <c r="N24" s="36"/>
      <c r="O24" s="35">
        <v>12</v>
      </c>
      <c r="P24" s="54"/>
      <c r="Q24" s="54"/>
      <c r="R24" s="52">
        <v>60</v>
      </c>
      <c r="S24" s="52">
        <v>60</v>
      </c>
      <c r="T24" s="52">
        <v>120</v>
      </c>
      <c r="W24" s="52">
        <v>60</v>
      </c>
      <c r="X24" s="52">
        <v>60</v>
      </c>
      <c r="Y24" s="52">
        <v>15</v>
      </c>
      <c r="Z24" s="52">
        <v>15</v>
      </c>
      <c r="AC24" s="52">
        <v>60</v>
      </c>
      <c r="AD24" s="53">
        <v>11</v>
      </c>
      <c r="AE24" s="52">
        <v>8</v>
      </c>
      <c r="AF24" s="52">
        <f t="shared" si="2"/>
        <v>8.45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809</v>
      </c>
      <c r="D25" s="53" t="s">
        <v>77</v>
      </c>
      <c r="E25" s="35" t="s">
        <v>77</v>
      </c>
      <c r="F25" s="53" t="s">
        <v>77</v>
      </c>
      <c r="G25" s="53"/>
      <c r="H25" s="35" t="s">
        <v>77</v>
      </c>
      <c r="I25" s="53"/>
      <c r="J25" s="35" t="s">
        <v>77</v>
      </c>
      <c r="K25" s="53"/>
      <c r="L25" s="53">
        <v>24</v>
      </c>
      <c r="M25" s="35" t="s">
        <v>77</v>
      </c>
      <c r="N25" s="36" t="s">
        <v>77</v>
      </c>
      <c r="O25" s="35" t="s">
        <v>154</v>
      </c>
      <c r="P25" s="54"/>
      <c r="Q25" s="54"/>
      <c r="R25" s="52">
        <v>60</v>
      </c>
      <c r="S25" s="52">
        <v>60</v>
      </c>
      <c r="T25" s="52">
        <v>120</v>
      </c>
      <c r="V25" s="52">
        <v>125</v>
      </c>
      <c r="W25" s="52">
        <v>60</v>
      </c>
      <c r="X25" s="52">
        <v>60</v>
      </c>
      <c r="Y25" s="52">
        <v>15</v>
      </c>
      <c r="Z25" s="52">
        <v>15</v>
      </c>
      <c r="AA25" s="52">
        <v>500</v>
      </c>
      <c r="AB25" s="52">
        <v>1000</v>
      </c>
      <c r="AC25" s="52">
        <v>60</v>
      </c>
      <c r="AD25" s="53">
        <v>12</v>
      </c>
      <c r="AE25" s="52">
        <v>4.5</v>
      </c>
      <c r="AF25" s="52">
        <f t="shared" si="2"/>
        <v>6.575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607</v>
      </c>
      <c r="D26" s="53" t="s">
        <v>77</v>
      </c>
      <c r="E26" s="35"/>
      <c r="F26" s="53" t="s">
        <v>77</v>
      </c>
      <c r="G26" s="53"/>
      <c r="H26" s="53"/>
      <c r="I26" s="53"/>
      <c r="J26" s="53" t="s">
        <v>77</v>
      </c>
      <c r="K26" s="53"/>
      <c r="L26" s="53">
        <v>25</v>
      </c>
      <c r="M26" s="53"/>
      <c r="N26" s="35"/>
      <c r="O26" s="35" t="s">
        <v>164</v>
      </c>
      <c r="P26" s="11"/>
      <c r="R26" s="52">
        <v>60</v>
      </c>
      <c r="S26" s="52">
        <v>60</v>
      </c>
      <c r="T26" s="52">
        <v>120</v>
      </c>
      <c r="U26" s="52"/>
      <c r="V26" s="52"/>
      <c r="W26" s="52">
        <v>60</v>
      </c>
      <c r="X26" s="52">
        <v>60</v>
      </c>
      <c r="Y26" s="52">
        <v>15</v>
      </c>
      <c r="Z26" s="52">
        <v>15</v>
      </c>
      <c r="AA26" s="52"/>
      <c r="AB26" s="52"/>
      <c r="AC26" s="52"/>
      <c r="AD26" s="53">
        <v>13</v>
      </c>
      <c r="AE26" s="25">
        <v>7.7</v>
      </c>
      <c r="AF26" s="52"/>
      <c r="AH26" s="10">
        <v>13</v>
      </c>
    </row>
    <row r="27" spans="1:34" s="10" customFormat="1" ht="12.75">
      <c r="A27" s="10">
        <v>14</v>
      </c>
      <c r="B27" s="10">
        <v>14</v>
      </c>
      <c r="C27" s="35">
        <v>506</v>
      </c>
      <c r="D27" s="53" t="s">
        <v>77</v>
      </c>
      <c r="E27" s="35" t="s">
        <v>77</v>
      </c>
      <c r="F27" s="53" t="s">
        <v>77</v>
      </c>
      <c r="G27" s="53"/>
      <c r="H27" s="53" t="s">
        <v>77</v>
      </c>
      <c r="I27" s="53"/>
      <c r="J27" s="53" t="s">
        <v>77</v>
      </c>
      <c r="K27" s="53"/>
      <c r="L27" s="53">
        <v>26</v>
      </c>
      <c r="M27" s="53"/>
      <c r="N27" s="35" t="s">
        <v>77</v>
      </c>
      <c r="O27" s="35" t="s">
        <v>241</v>
      </c>
      <c r="P27" s="11"/>
      <c r="Q27" s="11"/>
      <c r="R27" s="52">
        <v>60</v>
      </c>
      <c r="S27" s="52">
        <v>60</v>
      </c>
      <c r="T27" s="52">
        <v>120</v>
      </c>
      <c r="U27" s="52"/>
      <c r="V27" s="52"/>
      <c r="W27" s="52">
        <v>60</v>
      </c>
      <c r="X27" s="52">
        <v>60</v>
      </c>
      <c r="Y27" s="52">
        <v>15</v>
      </c>
      <c r="Z27" s="52">
        <v>15</v>
      </c>
      <c r="AA27" s="52"/>
      <c r="AB27" s="52"/>
      <c r="AC27" s="52"/>
      <c r="AD27" s="53">
        <v>14</v>
      </c>
      <c r="AE27" s="25">
        <v>8.5</v>
      </c>
      <c r="AF27" s="52"/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404</v>
      </c>
      <c r="D28" s="53" t="s">
        <v>77</v>
      </c>
      <c r="E28" s="35"/>
      <c r="F28" s="53" t="s">
        <v>77</v>
      </c>
      <c r="G28" s="53"/>
      <c r="H28" s="35"/>
      <c r="I28" s="53"/>
      <c r="J28" s="53" t="s">
        <v>77</v>
      </c>
      <c r="K28" s="53"/>
      <c r="L28" s="53">
        <v>27</v>
      </c>
      <c r="M28" s="53" t="s">
        <v>77</v>
      </c>
      <c r="N28" s="36" t="s">
        <v>77</v>
      </c>
      <c r="O28" s="35" t="s">
        <v>158</v>
      </c>
      <c r="P28" s="11"/>
      <c r="R28" s="52">
        <v>60</v>
      </c>
      <c r="S28" s="52">
        <v>60</v>
      </c>
      <c r="T28" s="52">
        <v>120</v>
      </c>
      <c r="U28" s="52"/>
      <c r="V28" s="52">
        <v>125</v>
      </c>
      <c r="W28" s="52">
        <v>60</v>
      </c>
      <c r="X28">
        <v>60</v>
      </c>
      <c r="Y28">
        <v>15</v>
      </c>
      <c r="Z28">
        <v>15</v>
      </c>
      <c r="AA28" s="52">
        <v>500</v>
      </c>
      <c r="AB28" s="52">
        <v>4000</v>
      </c>
      <c r="AC28" s="52">
        <v>60</v>
      </c>
      <c r="AD28" s="53">
        <v>15</v>
      </c>
      <c r="AE28" s="25">
        <v>3</v>
      </c>
      <c r="AF28" s="52">
        <f t="shared" si="2"/>
        <v>8.075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303</v>
      </c>
      <c r="D29" s="53" t="s">
        <v>77</v>
      </c>
      <c r="E29" s="53" t="s">
        <v>77</v>
      </c>
      <c r="F29" s="53" t="s">
        <v>77</v>
      </c>
      <c r="G29" s="53"/>
      <c r="H29" s="53"/>
      <c r="I29" s="53"/>
      <c r="J29" s="53" t="s">
        <v>77</v>
      </c>
      <c r="K29" s="53"/>
      <c r="L29" s="53">
        <v>28</v>
      </c>
      <c r="M29" s="53"/>
      <c r="N29" s="35"/>
      <c r="O29" s="35" t="s">
        <v>240</v>
      </c>
      <c r="P29" s="11"/>
      <c r="Q29" s="11"/>
      <c r="R29" s="52">
        <v>60</v>
      </c>
      <c r="S29" s="52">
        <v>60</v>
      </c>
      <c r="T29" s="52">
        <v>120</v>
      </c>
      <c r="U29" s="52"/>
      <c r="V29" s="52"/>
      <c r="W29" s="52">
        <v>60</v>
      </c>
      <c r="X29">
        <v>60</v>
      </c>
      <c r="Y29">
        <v>15</v>
      </c>
      <c r="Z29">
        <v>15</v>
      </c>
      <c r="AA29" s="52"/>
      <c r="AB29" s="52"/>
      <c r="AC29" s="52"/>
      <c r="AD29" s="53">
        <v>16</v>
      </c>
      <c r="AE29" s="25">
        <v>7.7</v>
      </c>
      <c r="AF29" s="52"/>
      <c r="AH29" s="10">
        <v>16</v>
      </c>
    </row>
    <row r="30" spans="1:34" s="10" customFormat="1" ht="12.75">
      <c r="A30" s="10">
        <v>17</v>
      </c>
      <c r="B30" s="10">
        <v>17</v>
      </c>
      <c r="C30" s="36">
        <v>248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53">
        <v>29</v>
      </c>
      <c r="M30" s="53"/>
      <c r="N30" s="36"/>
      <c r="O30" s="35" t="s">
        <v>176</v>
      </c>
      <c r="P30" s="11"/>
      <c r="Q30" s="11"/>
      <c r="R30" s="52">
        <v>60</v>
      </c>
      <c r="S30" s="52">
        <v>60</v>
      </c>
      <c r="T30" s="52">
        <v>120</v>
      </c>
      <c r="U30" s="52"/>
      <c r="V30" s="52"/>
      <c r="W30" s="52">
        <v>60</v>
      </c>
      <c r="X30">
        <v>60</v>
      </c>
      <c r="Y30">
        <v>15</v>
      </c>
      <c r="Z30">
        <v>15</v>
      </c>
      <c r="AA30" s="52"/>
      <c r="AB30" s="52"/>
      <c r="AC30" s="25"/>
      <c r="AD30" s="53">
        <v>17</v>
      </c>
      <c r="AE30" s="25">
        <v>8.5</v>
      </c>
      <c r="AF30" s="52">
        <f t="shared" si="2"/>
        <v>8.89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202</v>
      </c>
      <c r="D31" s="53" t="s">
        <v>77</v>
      </c>
      <c r="E31" s="53" t="s">
        <v>77</v>
      </c>
      <c r="F31" s="53" t="s">
        <v>77</v>
      </c>
      <c r="G31" s="53"/>
      <c r="H31" s="53" t="s">
        <v>77</v>
      </c>
      <c r="I31" s="53"/>
      <c r="J31" s="53" t="s">
        <v>77</v>
      </c>
      <c r="K31" s="53"/>
      <c r="L31" s="53">
        <v>30</v>
      </c>
      <c r="M31" s="35"/>
      <c r="N31" s="35" t="s">
        <v>77</v>
      </c>
      <c r="O31" s="35" t="s">
        <v>159</v>
      </c>
      <c r="P31" s="11"/>
      <c r="Q31" s="11"/>
      <c r="R31" s="52">
        <v>60</v>
      </c>
      <c r="S31" s="52">
        <v>60</v>
      </c>
      <c r="T31" s="52">
        <v>120</v>
      </c>
      <c r="U31" s="52"/>
      <c r="V31" s="52"/>
      <c r="W31" s="52">
        <v>60</v>
      </c>
      <c r="X31">
        <v>60</v>
      </c>
      <c r="Y31">
        <v>15</v>
      </c>
      <c r="Z31">
        <v>15</v>
      </c>
      <c r="AA31" s="52">
        <v>500</v>
      </c>
      <c r="AB31" s="52">
        <v>4000</v>
      </c>
      <c r="AC31" s="25">
        <v>60</v>
      </c>
      <c r="AD31" s="53">
        <v>18</v>
      </c>
      <c r="AE31" s="25">
        <v>3.8</v>
      </c>
      <c r="AF31" s="52">
        <f t="shared" si="2"/>
        <v>8.75</v>
      </c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152</v>
      </c>
      <c r="D32" s="53" t="s">
        <v>77</v>
      </c>
      <c r="E32" s="53"/>
      <c r="F32" s="53" t="s">
        <v>77</v>
      </c>
      <c r="G32" s="53"/>
      <c r="H32" s="53" t="s">
        <v>77</v>
      </c>
      <c r="I32" s="53"/>
      <c r="J32" s="53" t="s">
        <v>77</v>
      </c>
      <c r="K32" s="53"/>
      <c r="L32" s="53">
        <v>31</v>
      </c>
      <c r="M32" s="53"/>
      <c r="N32" s="35" t="s">
        <v>77</v>
      </c>
      <c r="O32" s="35" t="s">
        <v>239</v>
      </c>
      <c r="P32" s="11"/>
      <c r="Q32" s="11"/>
      <c r="R32" s="52">
        <v>60</v>
      </c>
      <c r="S32" s="52">
        <v>60</v>
      </c>
      <c r="T32" s="52">
        <v>120</v>
      </c>
      <c r="U32" s="52">
        <v>100</v>
      </c>
      <c r="V32" s="52"/>
      <c r="W32" s="52">
        <v>60</v>
      </c>
      <c r="X32">
        <v>60</v>
      </c>
      <c r="Y32">
        <v>15</v>
      </c>
      <c r="Z32">
        <v>15</v>
      </c>
      <c r="AA32" s="52"/>
      <c r="AB32" s="52"/>
      <c r="AC32" s="25"/>
      <c r="AD32" s="53">
        <v>19</v>
      </c>
      <c r="AE32" s="25">
        <v>7.1</v>
      </c>
      <c r="AF32" s="52">
        <f t="shared" si="2"/>
        <v>7.59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121</v>
      </c>
      <c r="D33" s="53" t="s">
        <v>77</v>
      </c>
      <c r="E33" s="53"/>
      <c r="F33" s="53" t="s">
        <v>77</v>
      </c>
      <c r="G33" s="53"/>
      <c r="H33" s="53" t="s">
        <v>77</v>
      </c>
      <c r="I33" s="53"/>
      <c r="J33" s="53" t="s">
        <v>77</v>
      </c>
      <c r="K33" s="53"/>
      <c r="L33" s="53">
        <v>32</v>
      </c>
      <c r="M33" s="35"/>
      <c r="N33" s="35" t="s">
        <v>77</v>
      </c>
      <c r="O33" s="35" t="s">
        <v>149</v>
      </c>
      <c r="P33" s="11"/>
      <c r="Q33" s="11"/>
      <c r="R33" s="52">
        <v>60</v>
      </c>
      <c r="S33" s="52">
        <v>60</v>
      </c>
      <c r="T33" s="52">
        <v>120</v>
      </c>
      <c r="U33" s="52">
        <v>100</v>
      </c>
      <c r="V33" s="52">
        <v>125</v>
      </c>
      <c r="W33" s="52">
        <v>60</v>
      </c>
      <c r="X33">
        <v>60</v>
      </c>
      <c r="Y33">
        <v>15</v>
      </c>
      <c r="Z33">
        <v>15</v>
      </c>
      <c r="AA33" s="52"/>
      <c r="AB33" s="52">
        <v>4000</v>
      </c>
      <c r="AC33" s="25">
        <v>60</v>
      </c>
      <c r="AD33" s="53">
        <v>20</v>
      </c>
      <c r="AE33" s="25">
        <v>5.6</v>
      </c>
      <c r="AF33" s="52">
        <f t="shared" si="2"/>
        <v>10.274999999999999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92</v>
      </c>
      <c r="D34" s="53" t="s">
        <v>77</v>
      </c>
      <c r="E34" s="53" t="s">
        <v>77</v>
      </c>
      <c r="F34" s="53" t="s">
        <v>77</v>
      </c>
      <c r="G34" s="53"/>
      <c r="H34" s="53" t="s">
        <v>77</v>
      </c>
      <c r="I34" s="53"/>
      <c r="J34" s="53" t="s">
        <v>77</v>
      </c>
      <c r="K34" s="53"/>
      <c r="L34" s="53">
        <v>33</v>
      </c>
      <c r="M34" s="53" t="s">
        <v>77</v>
      </c>
      <c r="N34" s="35" t="s">
        <v>77</v>
      </c>
      <c r="O34" s="35" t="s">
        <v>249</v>
      </c>
      <c r="P34" s="11"/>
      <c r="Q34" s="11"/>
      <c r="R34" s="52">
        <v>60</v>
      </c>
      <c r="S34" s="52">
        <v>60</v>
      </c>
      <c r="T34" s="52">
        <v>120</v>
      </c>
      <c r="U34" s="52">
        <v>100</v>
      </c>
      <c r="V34" s="52">
        <v>125</v>
      </c>
      <c r="W34" s="52">
        <v>60</v>
      </c>
      <c r="X34">
        <v>60</v>
      </c>
      <c r="Y34">
        <v>15</v>
      </c>
      <c r="Z34">
        <v>15</v>
      </c>
      <c r="AA34" s="52">
        <v>500</v>
      </c>
      <c r="AB34" s="25">
        <v>4000</v>
      </c>
      <c r="AC34" s="25">
        <v>60</v>
      </c>
      <c r="AD34" s="53">
        <v>21</v>
      </c>
      <c r="AE34" s="25">
        <v>4</v>
      </c>
      <c r="AF34" s="52">
        <f t="shared" si="2"/>
        <v>9.175</v>
      </c>
      <c r="AH34" s="10">
        <v>21</v>
      </c>
    </row>
    <row r="35" spans="1:34" s="10" customFormat="1" ht="12.75">
      <c r="A35" s="10">
        <v>22</v>
      </c>
      <c r="B35" s="10">
        <v>22</v>
      </c>
      <c r="C35" s="36">
        <v>59</v>
      </c>
      <c r="D35" s="53" t="s">
        <v>77</v>
      </c>
      <c r="E35" s="53"/>
      <c r="F35" s="53" t="s">
        <v>77</v>
      </c>
      <c r="G35" s="53"/>
      <c r="H35" s="53" t="s">
        <v>77</v>
      </c>
      <c r="I35" s="53"/>
      <c r="J35" s="53" t="s">
        <v>77</v>
      </c>
      <c r="K35" s="53"/>
      <c r="L35" s="53">
        <v>34</v>
      </c>
      <c r="M35" s="35"/>
      <c r="N35" s="35"/>
      <c r="O35" s="35" t="s">
        <v>161</v>
      </c>
      <c r="P35" s="11"/>
      <c r="Q35" s="11"/>
      <c r="R35" s="52">
        <v>60</v>
      </c>
      <c r="S35" s="52">
        <v>60</v>
      </c>
      <c r="T35" s="52">
        <v>120</v>
      </c>
      <c r="U35" s="52">
        <v>100</v>
      </c>
      <c r="V35" s="30"/>
      <c r="W35" s="10">
        <v>60</v>
      </c>
      <c r="X35">
        <v>60</v>
      </c>
      <c r="Y35">
        <v>15</v>
      </c>
      <c r="Z35">
        <v>15</v>
      </c>
      <c r="AA35" s="52"/>
      <c r="AC35" s="25"/>
      <c r="AD35" s="53">
        <v>22</v>
      </c>
      <c r="AE35" s="25">
        <v>4.5</v>
      </c>
      <c r="AF35" s="52">
        <f t="shared" si="2"/>
        <v>4.99</v>
      </c>
      <c r="AH35" s="10">
        <v>22</v>
      </c>
    </row>
    <row r="36" spans="1:34" s="10" customFormat="1" ht="12.75">
      <c r="A36" s="10">
        <v>23</v>
      </c>
      <c r="B36" s="10">
        <v>23</v>
      </c>
      <c r="C36" s="36">
        <v>49</v>
      </c>
      <c r="D36" s="53" t="s">
        <v>77</v>
      </c>
      <c r="E36" s="53" t="s">
        <v>77</v>
      </c>
      <c r="F36" s="53" t="s">
        <v>77</v>
      </c>
      <c r="G36" s="53"/>
      <c r="H36" s="53" t="s">
        <v>77</v>
      </c>
      <c r="I36" s="53"/>
      <c r="J36" s="53" t="s">
        <v>77</v>
      </c>
      <c r="K36" s="53"/>
      <c r="L36" s="53">
        <v>35</v>
      </c>
      <c r="M36" s="53"/>
      <c r="N36" s="35" t="s">
        <v>77</v>
      </c>
      <c r="O36" s="35" t="s">
        <v>151</v>
      </c>
      <c r="P36" s="11"/>
      <c r="Q36" s="11"/>
      <c r="R36" s="52">
        <v>60</v>
      </c>
      <c r="S36" s="52">
        <v>60</v>
      </c>
      <c r="T36" s="52">
        <v>120</v>
      </c>
      <c r="U36" s="52">
        <v>100</v>
      </c>
      <c r="V36" s="52"/>
      <c r="W36" s="52">
        <v>60</v>
      </c>
      <c r="X36">
        <v>60</v>
      </c>
      <c r="Y36">
        <v>15</v>
      </c>
      <c r="Z36">
        <v>15</v>
      </c>
      <c r="AA36" s="52"/>
      <c r="AB36" s="25">
        <v>4000</v>
      </c>
      <c r="AC36" s="25">
        <v>60</v>
      </c>
      <c r="AD36" s="53">
        <v>23</v>
      </c>
      <c r="AE36" s="25">
        <v>2.1</v>
      </c>
      <c r="AF36" s="52">
        <f>(SUM(R36:AC36)/1000)+AE36-AB36/1000</f>
        <v>2.6500000000000004</v>
      </c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D37" s="53" t="s">
        <v>77</v>
      </c>
      <c r="E37" s="53" t="s">
        <v>77</v>
      </c>
      <c r="F37" s="53" t="s">
        <v>77</v>
      </c>
      <c r="G37" s="53"/>
      <c r="H37" s="53" t="s">
        <v>77</v>
      </c>
      <c r="I37" s="53"/>
      <c r="J37" s="53" t="s">
        <v>77</v>
      </c>
      <c r="K37" s="53"/>
      <c r="L37" s="53">
        <v>36</v>
      </c>
      <c r="M37" s="53"/>
      <c r="N37" s="36" t="s">
        <v>77</v>
      </c>
      <c r="O37" s="35" t="s">
        <v>248</v>
      </c>
      <c r="P37" s="11"/>
      <c r="Q37" s="11"/>
      <c r="R37" s="52">
        <v>60</v>
      </c>
      <c r="S37" s="52">
        <v>60</v>
      </c>
      <c r="T37" s="52">
        <v>120</v>
      </c>
      <c r="U37" s="52">
        <v>100</v>
      </c>
      <c r="V37" s="52">
        <v>125</v>
      </c>
      <c r="W37" s="52">
        <v>60</v>
      </c>
      <c r="X37">
        <v>60</v>
      </c>
      <c r="Y37">
        <v>15</v>
      </c>
      <c r="Z37">
        <v>15</v>
      </c>
      <c r="AA37" s="52">
        <v>500</v>
      </c>
      <c r="AB37" s="25">
        <v>4000</v>
      </c>
      <c r="AC37" s="25">
        <v>60</v>
      </c>
      <c r="AD37" s="53">
        <v>24</v>
      </c>
      <c r="AE37" s="25">
        <v>1.5</v>
      </c>
      <c r="AF37" s="52">
        <f>(SUM(R37:AC37)/1000)+AE37-AB37/1000</f>
        <v>2.675</v>
      </c>
      <c r="AG37" s="25"/>
      <c r="AH37" s="10">
        <v>24</v>
      </c>
    </row>
    <row r="38" spans="2:32" ht="12.75">
      <c r="B38" s="40"/>
      <c r="O38" s="35" t="s">
        <v>254</v>
      </c>
      <c r="V38" s="10"/>
      <c r="W38" s="10"/>
      <c r="X38" s="10"/>
      <c r="Y38" s="10"/>
      <c r="Z38" s="10"/>
      <c r="AA38" s="10"/>
      <c r="AB38" s="10"/>
      <c r="AC38" s="10"/>
      <c r="AD38" s="35"/>
      <c r="AE38" s="10"/>
      <c r="AF38" s="52">
        <v>2</v>
      </c>
    </row>
    <row r="39" spans="15:32" ht="12.75">
      <c r="O39" s="35" t="s">
        <v>255</v>
      </c>
      <c r="AB39" s="10"/>
      <c r="AF39">
        <v>2.5</v>
      </c>
    </row>
    <row r="40" spans="2:32" ht="12.75">
      <c r="B40" s="30" t="s">
        <v>252</v>
      </c>
      <c r="O40" s="33" t="s">
        <v>256</v>
      </c>
      <c r="AF40">
        <v>1.7</v>
      </c>
    </row>
    <row r="41" ht="12.75">
      <c r="B41" s="30" t="s">
        <v>200</v>
      </c>
    </row>
    <row r="42" ht="12.75">
      <c r="AF42">
        <f>SUM(AF14:AF39)</f>
        <v>134.16500000000002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1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257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258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82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42773</v>
      </c>
      <c r="R5" s="3"/>
    </row>
    <row r="6" spans="1:3" ht="12.75">
      <c r="A6" t="s">
        <v>51</v>
      </c>
      <c r="C6">
        <v>80</v>
      </c>
    </row>
    <row r="7" spans="1:3" ht="12.75">
      <c r="A7" t="s">
        <v>52</v>
      </c>
      <c r="C7" s="30">
        <v>4233</v>
      </c>
    </row>
    <row r="8" ht="12.75">
      <c r="A8" t="s">
        <v>23</v>
      </c>
    </row>
    <row r="9" spans="4:29" ht="12.75">
      <c r="D9">
        <f>COUNTIF(D14:D37,"x")</f>
        <v>22</v>
      </c>
      <c r="E9">
        <f aca="true" t="shared" si="0" ref="E9:N9">COUNTIF(E14:E37,"x")</f>
        <v>12</v>
      </c>
      <c r="F9">
        <f t="shared" si="0"/>
        <v>22</v>
      </c>
      <c r="G9">
        <f t="shared" si="0"/>
        <v>0</v>
      </c>
      <c r="H9">
        <f t="shared" si="0"/>
        <v>12</v>
      </c>
      <c r="I9">
        <f t="shared" si="0"/>
        <v>0</v>
      </c>
      <c r="J9">
        <f t="shared" si="0"/>
        <v>23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5</v>
      </c>
      <c r="O9">
        <v>23</v>
      </c>
      <c r="Q9">
        <f>COUNT(Q14:Q37)</f>
        <v>0</v>
      </c>
      <c r="R9">
        <f aca="true" t="shared" si="1" ref="R9:AC9">COUNT(R14:R37)</f>
        <v>23</v>
      </c>
      <c r="S9">
        <f t="shared" si="1"/>
        <v>23</v>
      </c>
      <c r="T9">
        <f t="shared" si="1"/>
        <v>23</v>
      </c>
      <c r="U9">
        <f t="shared" si="1"/>
        <v>6</v>
      </c>
      <c r="V9">
        <f t="shared" si="1"/>
        <v>10</v>
      </c>
      <c r="W9">
        <f t="shared" si="1"/>
        <v>22</v>
      </c>
      <c r="X9">
        <f t="shared" si="1"/>
        <v>1</v>
      </c>
      <c r="Y9">
        <f t="shared" si="1"/>
        <v>1</v>
      </c>
      <c r="Z9">
        <f t="shared" si="1"/>
        <v>1</v>
      </c>
      <c r="AA9">
        <f t="shared" si="1"/>
        <v>0</v>
      </c>
      <c r="AB9">
        <f t="shared" si="1"/>
        <v>0</v>
      </c>
      <c r="AC9">
        <f t="shared" si="1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4233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 t="s">
        <v>179</v>
      </c>
      <c r="L14" s="53"/>
      <c r="M14" s="35"/>
      <c r="N14" s="36" t="s">
        <v>77</v>
      </c>
      <c r="O14" s="36" t="s">
        <v>162</v>
      </c>
      <c r="P14" s="54"/>
      <c r="Q14" s="54"/>
      <c r="R14" s="52">
        <v>60</v>
      </c>
      <c r="S14" s="52">
        <v>60</v>
      </c>
      <c r="T14" s="52">
        <v>120</v>
      </c>
      <c r="V14" s="52">
        <v>125</v>
      </c>
      <c r="W14" s="52">
        <v>60</v>
      </c>
      <c r="AD14" s="53">
        <v>1</v>
      </c>
      <c r="AE14" s="55">
        <v>8.2</v>
      </c>
      <c r="AF14" s="52">
        <f>(SUM(R14:AC14)/1000)+AE14</f>
        <v>8.625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4071</v>
      </c>
      <c r="D15" s="53" t="s">
        <v>77</v>
      </c>
      <c r="E15" s="53" t="s">
        <v>77</v>
      </c>
      <c r="F15" s="53" t="s">
        <v>77</v>
      </c>
      <c r="G15" s="53"/>
      <c r="H15" s="53" t="s">
        <v>77</v>
      </c>
      <c r="I15" s="53"/>
      <c r="J15" s="53" t="s">
        <v>77</v>
      </c>
      <c r="K15" s="53"/>
      <c r="L15" s="53"/>
      <c r="M15" s="53"/>
      <c r="N15" s="36"/>
      <c r="O15" s="35" t="s">
        <v>167</v>
      </c>
      <c r="P15" s="54"/>
      <c r="Q15" s="54"/>
      <c r="R15" s="52">
        <v>60</v>
      </c>
      <c r="S15" s="52">
        <v>60</v>
      </c>
      <c r="T15" s="52">
        <v>120</v>
      </c>
      <c r="V15" s="52">
        <v>125</v>
      </c>
      <c r="W15" s="52">
        <v>60</v>
      </c>
      <c r="AD15" s="53">
        <v>2</v>
      </c>
      <c r="AE15" s="52">
        <v>5.7</v>
      </c>
      <c r="AF15" s="52">
        <f aca="true" t="shared" si="2" ref="AF15:AF37">(SUM(R15:AC15)/1000)+AE15</f>
        <v>6.125</v>
      </c>
      <c r="AH15" s="52">
        <v>2</v>
      </c>
    </row>
    <row r="16" spans="1:34" s="52" customFormat="1" ht="12.75">
      <c r="A16" s="52">
        <v>3</v>
      </c>
      <c r="B16" s="52">
        <v>3</v>
      </c>
      <c r="C16" s="53">
        <v>3558</v>
      </c>
      <c r="D16" s="53"/>
      <c r="E16" s="53"/>
      <c r="F16" s="53"/>
      <c r="H16" s="53"/>
      <c r="J16" s="53"/>
      <c r="K16" s="53"/>
      <c r="L16" s="53"/>
      <c r="M16" s="53"/>
      <c r="N16" s="53"/>
      <c r="O16" s="35"/>
      <c r="P16" s="54"/>
      <c r="Q16" s="54"/>
      <c r="AD16" s="53"/>
      <c r="AH16" s="52">
        <v>3</v>
      </c>
    </row>
    <row r="17" spans="1:34" s="52" customFormat="1" ht="12.75">
      <c r="A17" s="52">
        <v>4</v>
      </c>
      <c r="B17" s="52">
        <v>4</v>
      </c>
      <c r="C17" s="53">
        <v>3046</v>
      </c>
      <c r="D17" s="53" t="s">
        <v>77</v>
      </c>
      <c r="E17" s="53" t="s">
        <v>77</v>
      </c>
      <c r="F17" s="53" t="s">
        <v>77</v>
      </c>
      <c r="G17" s="53"/>
      <c r="H17" s="53"/>
      <c r="I17" s="53"/>
      <c r="J17" s="53" t="s">
        <v>77</v>
      </c>
      <c r="K17" s="53"/>
      <c r="L17" s="53"/>
      <c r="M17" s="35"/>
      <c r="N17" s="36"/>
      <c r="O17" s="35">
        <v>44</v>
      </c>
      <c r="P17" s="54"/>
      <c r="Q17" s="54"/>
      <c r="R17" s="52">
        <v>60</v>
      </c>
      <c r="S17" s="52">
        <v>60</v>
      </c>
      <c r="T17" s="52">
        <v>120</v>
      </c>
      <c r="V17" s="52">
        <v>125</v>
      </c>
      <c r="W17" s="58">
        <v>60</v>
      </c>
      <c r="AA17" s="58"/>
      <c r="AD17" s="53">
        <v>4</v>
      </c>
      <c r="AE17" s="52">
        <v>9.6</v>
      </c>
      <c r="AF17" s="52">
        <f t="shared" si="2"/>
        <v>10.025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2534</v>
      </c>
      <c r="D18" s="53" t="s">
        <v>77</v>
      </c>
      <c r="E18" s="53"/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/>
      <c r="O18" s="35" t="s">
        <v>155</v>
      </c>
      <c r="P18" s="54"/>
      <c r="Q18" s="54"/>
      <c r="R18" s="52">
        <v>60</v>
      </c>
      <c r="S18" s="52">
        <v>60</v>
      </c>
      <c r="T18" s="52">
        <v>120</v>
      </c>
      <c r="W18" s="58">
        <v>60</v>
      </c>
      <c r="AD18" s="53">
        <v>5</v>
      </c>
      <c r="AE18" s="52">
        <v>8.7</v>
      </c>
      <c r="AF18" s="52">
        <f t="shared" si="2"/>
        <v>9</v>
      </c>
      <c r="AH18" s="52">
        <v>5</v>
      </c>
    </row>
    <row r="19" spans="1:34" s="52" customFormat="1" ht="12.75">
      <c r="A19" s="52">
        <v>6</v>
      </c>
      <c r="B19" s="52">
        <v>6</v>
      </c>
      <c r="C19" s="53">
        <v>2026</v>
      </c>
      <c r="D19" s="53" t="s">
        <v>77</v>
      </c>
      <c r="E19" s="35" t="s">
        <v>77</v>
      </c>
      <c r="F19" s="53" t="s">
        <v>77</v>
      </c>
      <c r="G19" s="53"/>
      <c r="H19" s="35" t="s">
        <v>77</v>
      </c>
      <c r="I19" s="53"/>
      <c r="J19" s="35" t="s">
        <v>77</v>
      </c>
      <c r="K19" s="53"/>
      <c r="L19" s="53"/>
      <c r="M19" s="35"/>
      <c r="N19" s="36" t="s">
        <v>77</v>
      </c>
      <c r="O19" s="35" t="s">
        <v>180</v>
      </c>
      <c r="P19" s="54"/>
      <c r="Q19" s="54"/>
      <c r="R19" s="52">
        <v>60</v>
      </c>
      <c r="S19" s="52">
        <v>60</v>
      </c>
      <c r="T19" s="52">
        <v>120</v>
      </c>
      <c r="V19" s="52">
        <v>125</v>
      </c>
      <c r="W19" s="52">
        <v>60</v>
      </c>
      <c r="AD19" s="53">
        <v>6</v>
      </c>
      <c r="AE19" s="52">
        <v>8.2</v>
      </c>
      <c r="AF19" s="52">
        <f t="shared" si="2"/>
        <v>8.625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1771</v>
      </c>
      <c r="D20" s="53" t="s">
        <v>77</v>
      </c>
      <c r="E20" s="53"/>
      <c r="F20" s="53" t="s">
        <v>77</v>
      </c>
      <c r="G20" s="53"/>
      <c r="H20" s="53"/>
      <c r="I20" s="53"/>
      <c r="J20" s="53" t="s">
        <v>77</v>
      </c>
      <c r="K20" s="53"/>
      <c r="L20" s="53"/>
      <c r="M20" s="53"/>
      <c r="N20" s="35"/>
      <c r="O20" s="35" t="s">
        <v>153</v>
      </c>
      <c r="P20" s="54"/>
      <c r="Q20" s="54"/>
      <c r="R20" s="52">
        <v>60</v>
      </c>
      <c r="S20" s="52">
        <v>60</v>
      </c>
      <c r="T20" s="52">
        <v>120</v>
      </c>
      <c r="W20" s="52">
        <v>60</v>
      </c>
      <c r="AD20" s="53">
        <v>7</v>
      </c>
      <c r="AE20" s="52">
        <v>7</v>
      </c>
      <c r="AF20" s="52">
        <f t="shared" si="2"/>
        <v>7.3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1558</v>
      </c>
      <c r="D21" s="53" t="s">
        <v>77</v>
      </c>
      <c r="E21" s="35" t="s">
        <v>77</v>
      </c>
      <c r="F21" s="53" t="s">
        <v>77</v>
      </c>
      <c r="G21" s="53"/>
      <c r="H21" s="53"/>
      <c r="I21" s="53"/>
      <c r="J21" s="53" t="s">
        <v>77</v>
      </c>
      <c r="K21" s="53"/>
      <c r="L21" s="53"/>
      <c r="M21" s="53"/>
      <c r="N21" s="53"/>
      <c r="O21" s="35" t="s">
        <v>220</v>
      </c>
      <c r="P21" s="54"/>
      <c r="Q21" s="54"/>
      <c r="R21" s="52">
        <v>60</v>
      </c>
      <c r="S21" s="52">
        <v>60</v>
      </c>
      <c r="T21" s="52">
        <v>120</v>
      </c>
      <c r="W21" s="52">
        <v>60</v>
      </c>
      <c r="AD21" s="53">
        <v>8</v>
      </c>
      <c r="AE21" s="52">
        <v>9.3</v>
      </c>
      <c r="AF21" s="52">
        <f t="shared" si="2"/>
        <v>9.600000000000001</v>
      </c>
      <c r="AH21" s="52">
        <v>8</v>
      </c>
    </row>
    <row r="22" spans="1:34" s="52" customFormat="1" ht="12.75">
      <c r="A22" s="52">
        <v>9</v>
      </c>
      <c r="B22" s="52">
        <v>9</v>
      </c>
      <c r="C22" s="53">
        <v>1263</v>
      </c>
      <c r="D22" s="53" t="s">
        <v>77</v>
      </c>
      <c r="E22" s="53"/>
      <c r="F22" s="53" t="s">
        <v>77</v>
      </c>
      <c r="G22" s="53"/>
      <c r="H22" s="35"/>
      <c r="I22" s="53"/>
      <c r="J22" s="35" t="s">
        <v>77</v>
      </c>
      <c r="K22" s="53"/>
      <c r="L22" s="53"/>
      <c r="M22" s="53"/>
      <c r="N22" s="36"/>
      <c r="O22" s="35" t="s">
        <v>182</v>
      </c>
      <c r="P22" s="54"/>
      <c r="Q22" s="54"/>
      <c r="R22" s="52">
        <v>60</v>
      </c>
      <c r="S22" s="52">
        <v>60</v>
      </c>
      <c r="T22" s="52">
        <v>120</v>
      </c>
      <c r="V22" s="52">
        <v>125</v>
      </c>
      <c r="W22" s="52">
        <v>60</v>
      </c>
      <c r="AD22" s="53">
        <v>9</v>
      </c>
      <c r="AE22" s="52">
        <v>4.3</v>
      </c>
      <c r="AF22" s="52">
        <f t="shared" si="2"/>
        <v>4.725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1006</v>
      </c>
      <c r="D23" s="53" t="s">
        <v>77</v>
      </c>
      <c r="E23" s="35" t="s">
        <v>77</v>
      </c>
      <c r="F23" s="53" t="s">
        <v>77</v>
      </c>
      <c r="G23" s="53"/>
      <c r="H23" s="53" t="s">
        <v>77</v>
      </c>
      <c r="I23" s="53"/>
      <c r="J23" s="53" t="s">
        <v>77</v>
      </c>
      <c r="K23" s="53"/>
      <c r="L23" s="53"/>
      <c r="M23" s="53"/>
      <c r="N23" s="53"/>
      <c r="O23" s="35" t="s">
        <v>259</v>
      </c>
      <c r="P23" s="54"/>
      <c r="Q23" s="54"/>
      <c r="R23" s="52">
        <v>60</v>
      </c>
      <c r="S23" s="52">
        <v>60</v>
      </c>
      <c r="T23" s="52">
        <v>120</v>
      </c>
      <c r="W23" s="52">
        <v>60</v>
      </c>
      <c r="AD23" s="53">
        <v>10</v>
      </c>
      <c r="AE23" s="52">
        <v>9.25</v>
      </c>
      <c r="AF23" s="52">
        <f t="shared" si="2"/>
        <v>9.55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806</v>
      </c>
      <c r="D24" s="53" t="s">
        <v>77</v>
      </c>
      <c r="E24" s="35"/>
      <c r="F24" s="53" t="s">
        <v>77</v>
      </c>
      <c r="G24" s="53"/>
      <c r="H24" s="53"/>
      <c r="I24" s="53"/>
      <c r="J24" s="53" t="s">
        <v>77</v>
      </c>
      <c r="K24" s="53"/>
      <c r="L24" s="53"/>
      <c r="M24" s="35"/>
      <c r="N24" s="36"/>
      <c r="O24" s="35" t="s">
        <v>217</v>
      </c>
      <c r="P24" s="54"/>
      <c r="Q24" s="54"/>
      <c r="R24" s="52">
        <v>60</v>
      </c>
      <c r="S24" s="52">
        <v>60</v>
      </c>
      <c r="T24" s="52">
        <v>120</v>
      </c>
      <c r="W24" s="52">
        <v>60</v>
      </c>
      <c r="AD24" s="53">
        <v>11</v>
      </c>
      <c r="AE24" s="52">
        <v>5.5</v>
      </c>
      <c r="AF24" s="52">
        <f t="shared" si="2"/>
        <v>5.8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605</v>
      </c>
      <c r="D25" s="53" t="s">
        <v>77</v>
      </c>
      <c r="E25" s="35" t="s">
        <v>77</v>
      </c>
      <c r="F25" s="53" t="s">
        <v>77</v>
      </c>
      <c r="G25" s="53"/>
      <c r="H25" s="35"/>
      <c r="I25" s="53"/>
      <c r="J25" s="35" t="s">
        <v>77</v>
      </c>
      <c r="K25" s="53"/>
      <c r="L25" s="53"/>
      <c r="M25" s="35"/>
      <c r="N25" s="36"/>
      <c r="O25" s="35" t="s">
        <v>215</v>
      </c>
      <c r="P25" s="54"/>
      <c r="Q25" s="54"/>
      <c r="R25" s="52">
        <v>60</v>
      </c>
      <c r="S25" s="52">
        <v>60</v>
      </c>
      <c r="T25" s="52">
        <v>120</v>
      </c>
      <c r="V25" s="52">
        <v>125</v>
      </c>
      <c r="W25" s="52">
        <v>60</v>
      </c>
      <c r="AD25" s="53">
        <v>12</v>
      </c>
      <c r="AE25" s="52">
        <v>7.75</v>
      </c>
      <c r="AF25" s="52">
        <f t="shared" si="2"/>
        <v>8.175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504</v>
      </c>
      <c r="D26" s="53" t="s">
        <v>77</v>
      </c>
      <c r="E26" s="35"/>
      <c r="F26" s="53" t="s">
        <v>77</v>
      </c>
      <c r="G26" s="53"/>
      <c r="H26" s="53" t="s">
        <v>77</v>
      </c>
      <c r="I26" s="53"/>
      <c r="J26" s="53" t="s">
        <v>77</v>
      </c>
      <c r="K26" s="53"/>
      <c r="L26" s="53"/>
      <c r="M26" s="53"/>
      <c r="N26" s="35"/>
      <c r="O26" s="35" t="s">
        <v>166</v>
      </c>
      <c r="P26" s="11"/>
      <c r="R26" s="52">
        <v>60</v>
      </c>
      <c r="S26" s="52">
        <v>60</v>
      </c>
      <c r="T26" s="52">
        <v>120</v>
      </c>
      <c r="U26" s="52"/>
      <c r="V26" s="52"/>
      <c r="W26" s="52">
        <v>60</v>
      </c>
      <c r="AA26" s="52"/>
      <c r="AB26" s="52"/>
      <c r="AC26" s="52"/>
      <c r="AD26" s="53">
        <v>13</v>
      </c>
      <c r="AE26" s="25">
        <v>6.8</v>
      </c>
      <c r="AF26" s="52">
        <f t="shared" si="2"/>
        <v>7.1</v>
      </c>
      <c r="AH26" s="10">
        <v>13</v>
      </c>
    </row>
    <row r="27" spans="1:34" s="10" customFormat="1" ht="12.75">
      <c r="A27" s="10">
        <v>14</v>
      </c>
      <c r="B27" s="10">
        <v>14</v>
      </c>
      <c r="C27" s="35">
        <v>403</v>
      </c>
      <c r="D27" s="53" t="s">
        <v>77</v>
      </c>
      <c r="E27" s="35" t="s">
        <v>77</v>
      </c>
      <c r="F27" s="53" t="s">
        <v>77</v>
      </c>
      <c r="G27" s="53"/>
      <c r="H27" s="53"/>
      <c r="I27" s="53"/>
      <c r="J27" s="53" t="s">
        <v>77</v>
      </c>
      <c r="K27" s="53"/>
      <c r="L27" s="53"/>
      <c r="M27" s="53"/>
      <c r="O27" s="35" t="s">
        <v>221</v>
      </c>
      <c r="P27" s="11"/>
      <c r="Q27" s="11"/>
      <c r="R27" s="52">
        <v>60</v>
      </c>
      <c r="S27" s="52">
        <v>60</v>
      </c>
      <c r="T27" s="52">
        <v>120</v>
      </c>
      <c r="U27" s="52"/>
      <c r="V27" s="52"/>
      <c r="W27" s="52">
        <v>60</v>
      </c>
      <c r="X27" s="52"/>
      <c r="Y27" s="52"/>
      <c r="Z27" s="52"/>
      <c r="AA27" s="52"/>
      <c r="AB27" s="52"/>
      <c r="AC27" s="52"/>
      <c r="AD27" s="53">
        <v>14</v>
      </c>
      <c r="AE27" s="25">
        <v>5.1</v>
      </c>
      <c r="AF27" s="52">
        <f t="shared" si="2"/>
        <v>5.3999999999999995</v>
      </c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302</v>
      </c>
      <c r="D28" s="53" t="s">
        <v>77</v>
      </c>
      <c r="E28" s="35"/>
      <c r="F28" s="53" t="s">
        <v>77</v>
      </c>
      <c r="G28" s="53"/>
      <c r="H28" s="35"/>
      <c r="I28" s="53"/>
      <c r="J28" s="53" t="s">
        <v>77</v>
      </c>
      <c r="K28" s="53"/>
      <c r="L28" s="53"/>
      <c r="M28" s="53"/>
      <c r="N28" s="36" t="s">
        <v>77</v>
      </c>
      <c r="O28" s="35">
        <v>4</v>
      </c>
      <c r="P28" s="11"/>
      <c r="R28" s="52">
        <v>60</v>
      </c>
      <c r="S28" s="52">
        <v>60</v>
      </c>
      <c r="T28" s="52">
        <v>120</v>
      </c>
      <c r="U28" s="52"/>
      <c r="V28" s="52">
        <v>125</v>
      </c>
      <c r="W28" s="52">
        <v>60</v>
      </c>
      <c r="X28" s="52"/>
      <c r="Y28" s="52"/>
      <c r="Z28" s="52"/>
      <c r="AA28" s="52"/>
      <c r="AB28" s="52"/>
      <c r="AC28" s="52"/>
      <c r="AD28" s="53">
        <v>15</v>
      </c>
      <c r="AE28" s="25">
        <v>5.9</v>
      </c>
      <c r="AF28" s="52">
        <f t="shared" si="2"/>
        <v>6.325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252</v>
      </c>
      <c r="D29" s="53" t="s">
        <v>77</v>
      </c>
      <c r="E29" s="53" t="s">
        <v>77</v>
      </c>
      <c r="F29" s="53" t="s">
        <v>77</v>
      </c>
      <c r="G29" s="53"/>
      <c r="H29" s="53" t="s">
        <v>77</v>
      </c>
      <c r="I29" s="53"/>
      <c r="J29" s="53" t="s">
        <v>77</v>
      </c>
      <c r="K29" s="53"/>
      <c r="L29" s="35"/>
      <c r="M29" s="53"/>
      <c r="N29" s="35"/>
      <c r="O29" s="35" t="s">
        <v>174</v>
      </c>
      <c r="P29" s="11"/>
      <c r="Q29" s="11"/>
      <c r="R29" s="52">
        <v>60</v>
      </c>
      <c r="S29" s="52">
        <v>60</v>
      </c>
      <c r="T29" s="52">
        <v>120</v>
      </c>
      <c r="U29" s="52"/>
      <c r="V29" s="52"/>
      <c r="W29" s="52">
        <v>60</v>
      </c>
      <c r="X29" s="52"/>
      <c r="Y29" s="52"/>
      <c r="Z29" s="52"/>
      <c r="AA29" s="52"/>
      <c r="AB29" s="52"/>
      <c r="AC29" s="52"/>
      <c r="AD29" s="53">
        <v>16</v>
      </c>
      <c r="AE29" s="25">
        <v>8.25</v>
      </c>
      <c r="AF29" s="52">
        <f t="shared" si="2"/>
        <v>8.55</v>
      </c>
      <c r="AH29" s="10">
        <v>16</v>
      </c>
    </row>
    <row r="30" spans="1:34" s="10" customFormat="1" ht="12.75">
      <c r="A30" s="10">
        <v>17</v>
      </c>
      <c r="B30" s="10">
        <v>17</v>
      </c>
      <c r="C30" s="36">
        <v>200</v>
      </c>
      <c r="D30" s="53" t="s">
        <v>77</v>
      </c>
      <c r="E30" s="53"/>
      <c r="F30" s="53" t="s">
        <v>77</v>
      </c>
      <c r="G30" s="53"/>
      <c r="H30" s="53" t="s">
        <v>77</v>
      </c>
      <c r="I30" s="53"/>
      <c r="J30" s="53" t="s">
        <v>77</v>
      </c>
      <c r="K30" s="53"/>
      <c r="L30" s="35"/>
      <c r="M30" s="53"/>
      <c r="N30" s="36" t="s">
        <v>77</v>
      </c>
      <c r="O30" s="35" t="s">
        <v>225</v>
      </c>
      <c r="P30" s="11"/>
      <c r="Q30" s="11"/>
      <c r="R30" s="52">
        <v>60</v>
      </c>
      <c r="S30" s="52">
        <v>60</v>
      </c>
      <c r="T30" s="52">
        <v>120</v>
      </c>
      <c r="U30" s="52"/>
      <c r="V30" s="52"/>
      <c r="W30" s="52">
        <v>60</v>
      </c>
      <c r="AA30" s="52"/>
      <c r="AB30" s="52"/>
      <c r="AC30" s="25"/>
      <c r="AD30" s="53">
        <v>17</v>
      </c>
      <c r="AE30" s="25">
        <v>6.25</v>
      </c>
      <c r="AF30" s="52">
        <f t="shared" si="2"/>
        <v>6.55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150</v>
      </c>
      <c r="D31" s="53" t="s">
        <v>77</v>
      </c>
      <c r="E31" s="53" t="s">
        <v>77</v>
      </c>
      <c r="F31" s="53" t="s">
        <v>77</v>
      </c>
      <c r="G31" s="53"/>
      <c r="H31" s="53" t="s">
        <v>77</v>
      </c>
      <c r="I31" s="53"/>
      <c r="J31" s="53" t="s">
        <v>77</v>
      </c>
      <c r="K31" s="53"/>
      <c r="L31" s="53"/>
      <c r="M31" s="35"/>
      <c r="N31" s="35"/>
      <c r="O31" s="35" t="s">
        <v>219</v>
      </c>
      <c r="P31" s="11"/>
      <c r="Q31" s="11"/>
      <c r="R31" s="52">
        <v>60</v>
      </c>
      <c r="S31" s="52">
        <v>60</v>
      </c>
      <c r="T31" s="52">
        <v>120</v>
      </c>
      <c r="U31" s="52">
        <v>100</v>
      </c>
      <c r="V31" s="52"/>
      <c r="W31" s="52">
        <v>60</v>
      </c>
      <c r="X31" s="52"/>
      <c r="Y31" s="52"/>
      <c r="Z31" s="52"/>
      <c r="AA31" s="52"/>
      <c r="AB31" s="52"/>
      <c r="AC31" s="25"/>
      <c r="AD31" s="53">
        <v>18</v>
      </c>
      <c r="AE31" s="25">
        <v>6.1</v>
      </c>
      <c r="AF31" s="52">
        <f t="shared" si="2"/>
        <v>6.5</v>
      </c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120</v>
      </c>
      <c r="D32" s="53" t="s">
        <v>77</v>
      </c>
      <c r="E32" s="53"/>
      <c r="F32" s="53" t="s">
        <v>77</v>
      </c>
      <c r="G32" s="53"/>
      <c r="H32" s="53" t="s">
        <v>77</v>
      </c>
      <c r="I32" s="53"/>
      <c r="J32" s="53" t="s">
        <v>77</v>
      </c>
      <c r="K32" s="53"/>
      <c r="L32" s="35"/>
      <c r="M32" s="53"/>
      <c r="N32" s="35"/>
      <c r="O32" s="35" t="s">
        <v>177</v>
      </c>
      <c r="P32" s="11"/>
      <c r="Q32" s="11"/>
      <c r="R32" s="52">
        <v>60</v>
      </c>
      <c r="S32" s="52">
        <v>60</v>
      </c>
      <c r="T32" s="52">
        <v>120</v>
      </c>
      <c r="U32" s="52">
        <v>100</v>
      </c>
      <c r="V32" s="52"/>
      <c r="W32" s="52">
        <v>60</v>
      </c>
      <c r="AA32" s="52"/>
      <c r="AB32" s="52"/>
      <c r="AC32" s="25"/>
      <c r="AD32" s="53">
        <v>19</v>
      </c>
      <c r="AE32" s="25">
        <v>5</v>
      </c>
      <c r="AF32" s="52">
        <f t="shared" si="2"/>
        <v>5.4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80</v>
      </c>
      <c r="D33" s="53" t="s">
        <v>77</v>
      </c>
      <c r="E33" s="53"/>
      <c r="F33" s="53" t="s">
        <v>77</v>
      </c>
      <c r="G33" s="53"/>
      <c r="H33" s="53" t="s">
        <v>77</v>
      </c>
      <c r="I33" s="53"/>
      <c r="J33" s="53" t="s">
        <v>77</v>
      </c>
      <c r="K33" s="53"/>
      <c r="L33" s="53"/>
      <c r="M33" s="35"/>
      <c r="N33" s="35"/>
      <c r="O33" s="35" t="s">
        <v>165</v>
      </c>
      <c r="P33" s="11"/>
      <c r="Q33" s="11"/>
      <c r="R33" s="52">
        <v>60</v>
      </c>
      <c r="S33" s="52">
        <v>60</v>
      </c>
      <c r="T33" s="52">
        <v>120</v>
      </c>
      <c r="U33" s="52">
        <v>100</v>
      </c>
      <c r="V33" s="52">
        <v>125</v>
      </c>
      <c r="W33" s="52">
        <v>60</v>
      </c>
      <c r="X33" s="52"/>
      <c r="Y33" s="52"/>
      <c r="Z33" s="52"/>
      <c r="AA33" s="52"/>
      <c r="AB33" s="52"/>
      <c r="AC33" s="25"/>
      <c r="AD33" s="53">
        <v>20</v>
      </c>
      <c r="AE33" s="25">
        <v>3.2</v>
      </c>
      <c r="AF33" s="52">
        <f t="shared" si="2"/>
        <v>3.725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60</v>
      </c>
      <c r="D34" s="53" t="s">
        <v>77</v>
      </c>
      <c r="E34" s="53" t="s">
        <v>77</v>
      </c>
      <c r="F34" s="53" t="s">
        <v>77</v>
      </c>
      <c r="G34" s="53"/>
      <c r="H34" s="53" t="s">
        <v>77</v>
      </c>
      <c r="I34" s="53"/>
      <c r="J34" s="53" t="s">
        <v>77</v>
      </c>
      <c r="K34" s="53"/>
      <c r="L34" s="35"/>
      <c r="M34" s="53"/>
      <c r="N34" s="35"/>
      <c r="O34" s="35" t="s">
        <v>214</v>
      </c>
      <c r="P34" s="11"/>
      <c r="Q34" s="11"/>
      <c r="R34" s="52">
        <v>60</v>
      </c>
      <c r="S34" s="52">
        <v>60</v>
      </c>
      <c r="T34" s="52">
        <v>120</v>
      </c>
      <c r="U34" s="52">
        <v>100</v>
      </c>
      <c r="V34" s="52">
        <v>125</v>
      </c>
      <c r="W34" s="52">
        <v>60</v>
      </c>
      <c r="AA34" s="52"/>
      <c r="AC34" s="25"/>
      <c r="AD34" s="53">
        <v>21</v>
      </c>
      <c r="AE34" s="25">
        <v>2.5</v>
      </c>
      <c r="AF34" s="52">
        <f t="shared" si="2"/>
        <v>3.025</v>
      </c>
      <c r="AH34" s="10">
        <v>21</v>
      </c>
    </row>
    <row r="35" spans="1:34" s="10" customFormat="1" ht="12.75">
      <c r="A35" s="10">
        <v>22</v>
      </c>
      <c r="B35" s="10">
        <v>22</v>
      </c>
      <c r="C35" s="36">
        <v>50</v>
      </c>
      <c r="D35" s="53" t="s">
        <v>77</v>
      </c>
      <c r="E35" s="53"/>
      <c r="F35" s="53" t="s">
        <v>77</v>
      </c>
      <c r="G35" s="53"/>
      <c r="H35" s="53" t="s">
        <v>77</v>
      </c>
      <c r="I35" s="53"/>
      <c r="J35" s="53" t="s">
        <v>77</v>
      </c>
      <c r="K35" s="53"/>
      <c r="L35" s="53"/>
      <c r="M35" s="35"/>
      <c r="N35" s="35"/>
      <c r="O35" s="35" t="s">
        <v>156</v>
      </c>
      <c r="P35" s="11"/>
      <c r="Q35" s="11"/>
      <c r="R35" s="52">
        <v>60</v>
      </c>
      <c r="S35" s="52">
        <v>60</v>
      </c>
      <c r="T35" s="52">
        <v>120</v>
      </c>
      <c r="U35" s="52">
        <v>100</v>
      </c>
      <c r="V35" s="30"/>
      <c r="W35" s="10">
        <v>60</v>
      </c>
      <c r="X35" s="52"/>
      <c r="Y35" s="52"/>
      <c r="Z35" s="52"/>
      <c r="AA35" s="52"/>
      <c r="AC35" s="25"/>
      <c r="AD35" s="53">
        <v>22</v>
      </c>
      <c r="AE35" s="25">
        <v>3</v>
      </c>
      <c r="AF35" s="52">
        <f t="shared" si="2"/>
        <v>3.4</v>
      </c>
      <c r="AH35" s="10">
        <v>22</v>
      </c>
    </row>
    <row r="36" spans="1:34" s="10" customFormat="1" ht="12.75">
      <c r="A36" s="10">
        <v>23</v>
      </c>
      <c r="B36" s="10">
        <v>23</v>
      </c>
      <c r="C36" s="36">
        <v>30</v>
      </c>
      <c r="D36" s="53" t="s">
        <v>77</v>
      </c>
      <c r="E36" s="53" t="s">
        <v>77</v>
      </c>
      <c r="F36" s="53" t="s">
        <v>77</v>
      </c>
      <c r="G36" s="53"/>
      <c r="H36" s="53" t="s">
        <v>77</v>
      </c>
      <c r="I36" s="53"/>
      <c r="J36" s="53" t="s">
        <v>77</v>
      </c>
      <c r="K36" s="53"/>
      <c r="L36" s="35"/>
      <c r="M36" s="53"/>
      <c r="N36" s="35" t="s">
        <v>77</v>
      </c>
      <c r="O36" s="35" t="s">
        <v>260</v>
      </c>
      <c r="P36" s="11"/>
      <c r="Q36" s="11"/>
      <c r="R36" s="52">
        <v>60</v>
      </c>
      <c r="S36" s="52">
        <v>60</v>
      </c>
      <c r="T36" s="52">
        <v>120</v>
      </c>
      <c r="U36" s="52">
        <v>100</v>
      </c>
      <c r="V36" s="52">
        <v>125</v>
      </c>
      <c r="W36" s="52">
        <v>60</v>
      </c>
      <c r="X36" s="25">
        <v>60</v>
      </c>
      <c r="Y36" s="25">
        <v>15</v>
      </c>
      <c r="Z36" s="25">
        <v>15</v>
      </c>
      <c r="AA36" s="52"/>
      <c r="AC36" s="25"/>
      <c r="AD36" s="53">
        <v>23</v>
      </c>
      <c r="AE36" s="25">
        <v>3</v>
      </c>
      <c r="AF36" s="52">
        <f t="shared" si="2"/>
        <v>3.615</v>
      </c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D37" s="53"/>
      <c r="E37" s="53"/>
      <c r="F37" s="53"/>
      <c r="G37" s="53"/>
      <c r="H37" s="53"/>
      <c r="I37" s="53"/>
      <c r="J37" s="53" t="s">
        <v>77</v>
      </c>
      <c r="K37" s="53"/>
      <c r="L37" s="53" t="s">
        <v>261</v>
      </c>
      <c r="M37" s="53"/>
      <c r="N37" s="36"/>
      <c r="O37" s="35">
        <v>24</v>
      </c>
      <c r="P37" s="11"/>
      <c r="Q37" s="11"/>
      <c r="R37" s="52">
        <v>60</v>
      </c>
      <c r="S37" s="52">
        <v>60</v>
      </c>
      <c r="T37" s="52">
        <v>60</v>
      </c>
      <c r="U37" s="52"/>
      <c r="V37" s="52"/>
      <c r="W37" s="52"/>
      <c r="X37" s="25"/>
      <c r="Y37" s="25"/>
      <c r="Z37" s="25"/>
      <c r="AA37" s="52"/>
      <c r="AC37" s="25"/>
      <c r="AD37" s="53">
        <v>24</v>
      </c>
      <c r="AE37" s="25">
        <v>3.75</v>
      </c>
      <c r="AF37" s="52">
        <f t="shared" si="2"/>
        <v>3.93</v>
      </c>
      <c r="AG37" s="25"/>
      <c r="AH37" s="10">
        <v>24</v>
      </c>
    </row>
    <row r="38" spans="2:32" ht="12.75">
      <c r="B38" s="40"/>
      <c r="O38" s="35"/>
      <c r="V38" s="10"/>
      <c r="W38" s="10"/>
      <c r="X38" s="10"/>
      <c r="Y38" s="10"/>
      <c r="Z38" s="10"/>
      <c r="AA38" s="10"/>
      <c r="AB38" s="10"/>
      <c r="AC38" s="10"/>
      <c r="AD38" s="35"/>
      <c r="AE38" s="10"/>
      <c r="AF38" s="52"/>
    </row>
    <row r="39" spans="15:28" ht="12.75">
      <c r="O39" s="35"/>
      <c r="AB39" s="10"/>
    </row>
    <row r="40" spans="2:15" ht="12.75">
      <c r="B40" s="30"/>
      <c r="O40" s="33"/>
    </row>
    <row r="41" ht="12.75">
      <c r="B41" s="30"/>
    </row>
    <row r="42" ht="12.75">
      <c r="AF42">
        <f>SUM(AF14:AF39)</f>
        <v>151.07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2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262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263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84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42773</v>
      </c>
      <c r="R5" s="3"/>
    </row>
    <row r="6" spans="1:3" ht="12.75">
      <c r="A6" t="s">
        <v>51</v>
      </c>
      <c r="C6">
        <v>80</v>
      </c>
    </row>
    <row r="7" spans="1:3" ht="12.75">
      <c r="A7" t="s">
        <v>52</v>
      </c>
      <c r="C7" s="30">
        <v>3701</v>
      </c>
    </row>
    <row r="8" ht="12.75">
      <c r="A8" t="s">
        <v>23</v>
      </c>
    </row>
    <row r="9" spans="4:29" ht="12.75">
      <c r="D9">
        <f>COUNTIF(D14:D37,"x")</f>
        <v>0</v>
      </c>
      <c r="E9">
        <f aca="true" t="shared" si="0" ref="E9:N9">COUNTIF(E14:E37,"x")</f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23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v>23</v>
      </c>
      <c r="Q9">
        <f>COUNT(Q14:Q37)</f>
        <v>0</v>
      </c>
      <c r="R9">
        <f aca="true" t="shared" si="1" ref="R9:AC9">COUNT(R14:R37)</f>
        <v>23</v>
      </c>
      <c r="S9">
        <f t="shared" si="1"/>
        <v>23</v>
      </c>
      <c r="T9">
        <f t="shared" si="1"/>
        <v>23</v>
      </c>
      <c r="U9">
        <f t="shared" si="1"/>
        <v>5</v>
      </c>
      <c r="V9">
        <f t="shared" si="1"/>
        <v>11</v>
      </c>
      <c r="W9">
        <f t="shared" si="1"/>
        <v>23</v>
      </c>
      <c r="X9">
        <f t="shared" si="1"/>
        <v>1</v>
      </c>
      <c r="Y9">
        <f t="shared" si="1"/>
        <v>1</v>
      </c>
      <c r="Z9">
        <f t="shared" si="1"/>
        <v>1</v>
      </c>
      <c r="AA9">
        <f t="shared" si="1"/>
        <v>0</v>
      </c>
      <c r="AB9">
        <f t="shared" si="1"/>
        <v>0</v>
      </c>
      <c r="AC9">
        <f t="shared" si="1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3701</v>
      </c>
      <c r="D14" s="53"/>
      <c r="E14" s="53"/>
      <c r="F14" s="53"/>
      <c r="G14" s="53"/>
      <c r="H14" s="53"/>
      <c r="I14" s="53"/>
      <c r="J14" s="53" t="s">
        <v>77</v>
      </c>
      <c r="K14" s="53" t="s">
        <v>179</v>
      </c>
      <c r="L14" s="53"/>
      <c r="M14" s="35"/>
      <c r="N14" s="36"/>
      <c r="O14" s="36" t="s">
        <v>158</v>
      </c>
      <c r="P14" s="54"/>
      <c r="Q14" s="54"/>
      <c r="R14" s="52">
        <v>60</v>
      </c>
      <c r="S14" s="52">
        <v>60</v>
      </c>
      <c r="T14" s="52">
        <v>60</v>
      </c>
      <c r="V14" s="52">
        <v>125</v>
      </c>
      <c r="W14" s="52">
        <v>60</v>
      </c>
      <c r="AD14" s="53">
        <v>1</v>
      </c>
      <c r="AE14" s="55">
        <v>9.5</v>
      </c>
      <c r="AF14" s="52">
        <f>(SUM(R14:AC14)/1000)+AE14</f>
        <v>9.865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3559</v>
      </c>
      <c r="D15" s="53"/>
      <c r="E15" s="53"/>
      <c r="F15" s="53"/>
      <c r="G15" s="53"/>
      <c r="H15" s="53"/>
      <c r="I15" s="53"/>
      <c r="J15" s="53" t="s">
        <v>77</v>
      </c>
      <c r="K15" s="53"/>
      <c r="L15" s="53"/>
      <c r="M15" s="53"/>
      <c r="N15" s="36"/>
      <c r="O15" s="35" t="s">
        <v>164</v>
      </c>
      <c r="P15" s="54"/>
      <c r="Q15" s="54"/>
      <c r="R15" s="52">
        <v>60</v>
      </c>
      <c r="S15" s="52">
        <v>60</v>
      </c>
      <c r="T15" s="52">
        <v>60</v>
      </c>
      <c r="V15" s="52">
        <v>125</v>
      </c>
      <c r="W15" s="52">
        <v>60</v>
      </c>
      <c r="AD15" s="53">
        <v>2</v>
      </c>
      <c r="AE15" s="52">
        <v>9.6</v>
      </c>
      <c r="AF15" s="52">
        <f aca="true" t="shared" si="2" ref="AF15:AF37">(SUM(R15:AC15)/1000)+AE15</f>
        <v>9.965</v>
      </c>
      <c r="AH15" s="52">
        <v>2</v>
      </c>
    </row>
    <row r="16" spans="1:34" s="52" customFormat="1" ht="12.75">
      <c r="A16" s="52">
        <v>3</v>
      </c>
      <c r="B16" s="52">
        <v>3</v>
      </c>
      <c r="C16" s="53">
        <v>3559</v>
      </c>
      <c r="D16" s="53"/>
      <c r="E16" s="53"/>
      <c r="F16" s="53"/>
      <c r="H16" s="53"/>
      <c r="J16" s="53" t="s">
        <v>77</v>
      </c>
      <c r="K16" s="53"/>
      <c r="L16" s="53"/>
      <c r="M16" s="53"/>
      <c r="N16" s="53"/>
      <c r="O16" s="35" t="s">
        <v>151</v>
      </c>
      <c r="P16" s="54"/>
      <c r="Q16" s="54"/>
      <c r="R16" s="52">
        <v>60</v>
      </c>
      <c r="S16" s="52">
        <v>60</v>
      </c>
      <c r="T16" s="52">
        <v>60</v>
      </c>
      <c r="W16" s="52">
        <v>60</v>
      </c>
      <c r="AD16" s="53">
        <v>3</v>
      </c>
      <c r="AE16" s="52">
        <v>9.5</v>
      </c>
      <c r="AF16" s="52">
        <f t="shared" si="2"/>
        <v>9.74</v>
      </c>
      <c r="AH16" s="52">
        <v>3</v>
      </c>
    </row>
    <row r="17" spans="1:34" s="52" customFormat="1" ht="12.75">
      <c r="A17" s="52">
        <v>4</v>
      </c>
      <c r="B17" s="52">
        <v>4</v>
      </c>
      <c r="C17" s="53">
        <v>3047</v>
      </c>
      <c r="D17" s="53"/>
      <c r="E17" s="53"/>
      <c r="F17" s="53"/>
      <c r="G17" s="53"/>
      <c r="H17" s="53"/>
      <c r="I17" s="53"/>
      <c r="J17" s="53" t="s">
        <v>77</v>
      </c>
      <c r="K17" s="53"/>
      <c r="L17" s="53"/>
      <c r="M17" s="35"/>
      <c r="N17" s="36"/>
      <c r="O17" s="35">
        <v>18</v>
      </c>
      <c r="P17" s="54"/>
      <c r="Q17" s="54"/>
      <c r="R17" s="52">
        <v>60</v>
      </c>
      <c r="S17" s="52">
        <v>60</v>
      </c>
      <c r="T17" s="52">
        <v>60</v>
      </c>
      <c r="V17" s="52">
        <v>125</v>
      </c>
      <c r="W17" s="58">
        <v>60</v>
      </c>
      <c r="AA17" s="58"/>
      <c r="AD17" s="53">
        <v>4</v>
      </c>
      <c r="AE17" s="52">
        <v>8.9</v>
      </c>
      <c r="AF17" s="52">
        <f t="shared" si="2"/>
        <v>9.265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2533</v>
      </c>
      <c r="D18" s="53"/>
      <c r="E18" s="53"/>
      <c r="F18" s="53"/>
      <c r="G18" s="53"/>
      <c r="H18" s="53"/>
      <c r="I18" s="53"/>
      <c r="J18" s="53" t="s">
        <v>77</v>
      </c>
      <c r="K18" s="53"/>
      <c r="L18" s="53"/>
      <c r="M18" s="53"/>
      <c r="N18" s="36"/>
      <c r="O18" s="35">
        <v>70</v>
      </c>
      <c r="P18" s="54"/>
      <c r="Q18" s="54"/>
      <c r="R18" s="52">
        <v>60</v>
      </c>
      <c r="S18" s="52">
        <v>60</v>
      </c>
      <c r="T18" s="52">
        <v>60</v>
      </c>
      <c r="W18" s="58">
        <v>60</v>
      </c>
      <c r="AD18" s="53">
        <v>5</v>
      </c>
      <c r="AE18" s="52">
        <v>7</v>
      </c>
      <c r="AF18" s="52">
        <f t="shared" si="2"/>
        <v>7.24</v>
      </c>
      <c r="AH18" s="52">
        <v>5</v>
      </c>
    </row>
    <row r="19" spans="1:34" s="52" customFormat="1" ht="12.75">
      <c r="A19" s="52">
        <v>6</v>
      </c>
      <c r="B19" s="52">
        <v>6</v>
      </c>
      <c r="C19" s="53">
        <v>2025</v>
      </c>
      <c r="D19" s="53"/>
      <c r="E19" s="35"/>
      <c r="F19" s="53"/>
      <c r="G19" s="53"/>
      <c r="H19" s="35"/>
      <c r="I19" s="53"/>
      <c r="J19" s="35" t="s">
        <v>77</v>
      </c>
      <c r="K19" s="53"/>
      <c r="L19" s="53"/>
      <c r="M19" s="35"/>
      <c r="N19" s="36"/>
      <c r="O19" s="35" t="s">
        <v>149</v>
      </c>
      <c r="P19" s="54"/>
      <c r="Q19" s="54"/>
      <c r="R19" s="52">
        <v>60</v>
      </c>
      <c r="S19" s="52">
        <v>60</v>
      </c>
      <c r="T19" s="52">
        <v>60</v>
      </c>
      <c r="V19" s="52">
        <v>125</v>
      </c>
      <c r="W19" s="52">
        <v>60</v>
      </c>
      <c r="AD19" s="53">
        <v>6</v>
      </c>
      <c r="AE19" s="52">
        <v>10.4</v>
      </c>
      <c r="AF19" s="52">
        <f t="shared" si="2"/>
        <v>10.765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1734</v>
      </c>
      <c r="D20" s="53"/>
      <c r="E20" s="53"/>
      <c r="F20" s="53"/>
      <c r="G20" s="53"/>
      <c r="H20" s="53"/>
      <c r="I20" s="53"/>
      <c r="J20" s="53" t="s">
        <v>77</v>
      </c>
      <c r="K20" s="53"/>
      <c r="L20" s="53"/>
      <c r="M20" s="53"/>
      <c r="N20" s="35"/>
      <c r="O20" s="35" t="s">
        <v>181</v>
      </c>
      <c r="P20" s="54"/>
      <c r="Q20" s="54"/>
      <c r="R20" s="52">
        <v>60</v>
      </c>
      <c r="S20" s="52">
        <v>60</v>
      </c>
      <c r="T20" s="52">
        <v>60</v>
      </c>
      <c r="W20" s="52">
        <v>60</v>
      </c>
      <c r="AD20" s="53">
        <v>7</v>
      </c>
      <c r="AE20" s="52">
        <v>6.7</v>
      </c>
      <c r="AF20" s="52">
        <f t="shared" si="2"/>
        <v>6.94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1517</v>
      </c>
      <c r="D21" s="53"/>
      <c r="E21" s="35"/>
      <c r="F21" s="53"/>
      <c r="G21" s="53"/>
      <c r="H21" s="53"/>
      <c r="I21" s="53"/>
      <c r="J21" s="53" t="s">
        <v>77</v>
      </c>
      <c r="K21" s="53"/>
      <c r="L21" s="53"/>
      <c r="M21" s="53"/>
      <c r="N21" s="53"/>
      <c r="O21" s="35" t="s">
        <v>160</v>
      </c>
      <c r="P21" s="54"/>
      <c r="Q21" s="54"/>
      <c r="R21" s="52">
        <v>60</v>
      </c>
      <c r="S21" s="52">
        <v>60</v>
      </c>
      <c r="T21" s="52">
        <v>60</v>
      </c>
      <c r="W21" s="52">
        <v>60</v>
      </c>
      <c r="AD21" s="53">
        <v>8</v>
      </c>
      <c r="AE21" s="52">
        <v>10.6</v>
      </c>
      <c r="AF21" s="52">
        <f t="shared" si="2"/>
        <v>10.84</v>
      </c>
      <c r="AH21" s="52">
        <v>8</v>
      </c>
    </row>
    <row r="22" spans="1:34" s="52" customFormat="1" ht="12.75">
      <c r="A22" s="52">
        <v>9</v>
      </c>
      <c r="B22" s="52">
        <v>9</v>
      </c>
      <c r="C22" s="53">
        <v>1264</v>
      </c>
      <c r="D22" s="53"/>
      <c r="E22" s="53"/>
      <c r="F22" s="53"/>
      <c r="G22" s="53"/>
      <c r="H22" s="35"/>
      <c r="I22" s="53"/>
      <c r="J22" s="35" t="s">
        <v>77</v>
      </c>
      <c r="K22" s="53"/>
      <c r="L22" s="53"/>
      <c r="M22" s="53"/>
      <c r="N22" s="36"/>
      <c r="O22" s="35" t="s">
        <v>232</v>
      </c>
      <c r="P22" s="54"/>
      <c r="Q22" s="54"/>
      <c r="R22" s="52">
        <v>60</v>
      </c>
      <c r="S22" s="52">
        <v>60</v>
      </c>
      <c r="T22" s="52">
        <v>60</v>
      </c>
      <c r="V22" s="52">
        <v>125</v>
      </c>
      <c r="W22" s="52">
        <v>60</v>
      </c>
      <c r="AD22" s="53">
        <v>9</v>
      </c>
      <c r="AE22" s="52">
        <v>5</v>
      </c>
      <c r="AF22" s="52">
        <f t="shared" si="2"/>
        <v>5.365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1010</v>
      </c>
      <c r="D23" s="53"/>
      <c r="E23" s="35"/>
      <c r="F23" s="53"/>
      <c r="G23" s="53"/>
      <c r="H23" s="53"/>
      <c r="I23" s="53"/>
      <c r="J23" s="53" t="s">
        <v>77</v>
      </c>
      <c r="K23" s="53"/>
      <c r="L23" s="53"/>
      <c r="M23" s="53"/>
      <c r="N23" s="53"/>
      <c r="O23" s="35">
        <v>50</v>
      </c>
      <c r="P23" s="54"/>
      <c r="Q23" s="54"/>
      <c r="R23" s="52">
        <v>60</v>
      </c>
      <c r="S23" s="52">
        <v>60</v>
      </c>
      <c r="T23" s="52">
        <v>60</v>
      </c>
      <c r="W23" s="52">
        <v>60</v>
      </c>
      <c r="AD23" s="53">
        <v>10</v>
      </c>
      <c r="AE23" s="52">
        <v>10.3</v>
      </c>
      <c r="AF23" s="52">
        <f t="shared" si="2"/>
        <v>10.540000000000001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908</v>
      </c>
      <c r="D24" s="53"/>
      <c r="E24" s="35"/>
      <c r="F24" s="53"/>
      <c r="G24" s="53"/>
      <c r="H24" s="53"/>
      <c r="I24" s="53"/>
      <c r="J24" s="53" t="s">
        <v>77</v>
      </c>
      <c r="K24" s="53"/>
      <c r="L24" s="53"/>
      <c r="M24" s="35"/>
      <c r="N24" s="36"/>
      <c r="O24" s="35">
        <v>27</v>
      </c>
      <c r="P24" s="54"/>
      <c r="Q24" s="54"/>
      <c r="R24" s="52">
        <v>60</v>
      </c>
      <c r="S24" s="52">
        <v>60</v>
      </c>
      <c r="T24" s="52">
        <v>60</v>
      </c>
      <c r="W24" s="52">
        <v>60</v>
      </c>
      <c r="AD24" s="53">
        <v>11</v>
      </c>
      <c r="AE24" s="52">
        <v>9.5</v>
      </c>
      <c r="AF24" s="52">
        <f t="shared" si="2"/>
        <v>9.74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808</v>
      </c>
      <c r="D25" s="53"/>
      <c r="E25" s="35"/>
      <c r="F25" s="53"/>
      <c r="G25" s="53"/>
      <c r="H25" s="35"/>
      <c r="I25" s="53"/>
      <c r="J25" s="35" t="s">
        <v>77</v>
      </c>
      <c r="K25" s="53"/>
      <c r="L25" s="53"/>
      <c r="M25" s="35"/>
      <c r="N25" s="36"/>
      <c r="O25" s="35" t="s">
        <v>152</v>
      </c>
      <c r="P25" s="54"/>
      <c r="Q25" s="54"/>
      <c r="R25" s="52">
        <v>60</v>
      </c>
      <c r="S25" s="52">
        <v>60</v>
      </c>
      <c r="T25" s="52">
        <v>60</v>
      </c>
      <c r="V25" s="52">
        <v>125</v>
      </c>
      <c r="W25" s="52">
        <v>60</v>
      </c>
      <c r="AD25" s="53">
        <v>12</v>
      </c>
      <c r="AE25" s="52">
        <v>9</v>
      </c>
      <c r="AF25" s="52">
        <f t="shared" si="2"/>
        <v>9.365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603</v>
      </c>
      <c r="D26" s="53"/>
      <c r="E26" s="35"/>
      <c r="F26" s="53"/>
      <c r="G26" s="53"/>
      <c r="H26" s="53"/>
      <c r="I26" s="53"/>
      <c r="J26" s="53" t="s">
        <v>77</v>
      </c>
      <c r="K26" s="53"/>
      <c r="L26" s="53"/>
      <c r="M26" s="53"/>
      <c r="N26" s="35"/>
      <c r="O26" s="35" t="s">
        <v>247</v>
      </c>
      <c r="P26" s="11"/>
      <c r="R26" s="52">
        <v>60</v>
      </c>
      <c r="S26" s="52">
        <v>60</v>
      </c>
      <c r="T26" s="52">
        <v>60</v>
      </c>
      <c r="U26" s="52"/>
      <c r="V26" s="52"/>
      <c r="W26" s="52">
        <v>60</v>
      </c>
      <c r="AA26" s="52"/>
      <c r="AB26" s="52"/>
      <c r="AC26" s="52"/>
      <c r="AD26" s="53">
        <v>13</v>
      </c>
      <c r="AE26" s="25">
        <v>8.2</v>
      </c>
      <c r="AF26" s="52">
        <f t="shared" si="2"/>
        <v>8.44</v>
      </c>
      <c r="AH26" s="10">
        <v>13</v>
      </c>
    </row>
    <row r="27" spans="1:34" s="10" customFormat="1" ht="12.75">
      <c r="A27" s="10">
        <v>14</v>
      </c>
      <c r="B27" s="10">
        <v>14</v>
      </c>
      <c r="C27" s="35">
        <v>504</v>
      </c>
      <c r="D27" s="53"/>
      <c r="E27" s="35"/>
      <c r="F27" s="53"/>
      <c r="G27" s="53"/>
      <c r="H27" s="53"/>
      <c r="I27" s="53"/>
      <c r="J27" s="53" t="s">
        <v>77</v>
      </c>
      <c r="K27" s="53"/>
      <c r="L27" s="53"/>
      <c r="M27" s="53"/>
      <c r="O27" s="35">
        <v>1</v>
      </c>
      <c r="P27" s="11"/>
      <c r="Q27" s="11"/>
      <c r="R27" s="52">
        <v>60</v>
      </c>
      <c r="S27" s="52">
        <v>60</v>
      </c>
      <c r="T27" s="52">
        <v>60</v>
      </c>
      <c r="U27" s="52"/>
      <c r="V27" s="52"/>
      <c r="W27" s="52">
        <v>60</v>
      </c>
      <c r="X27" s="52"/>
      <c r="Y27" s="52"/>
      <c r="Z27" s="52"/>
      <c r="AA27" s="52"/>
      <c r="AB27" s="52"/>
      <c r="AC27" s="52"/>
      <c r="AD27" s="53">
        <v>14</v>
      </c>
      <c r="AE27" s="25">
        <v>10.5</v>
      </c>
      <c r="AF27" s="52">
        <f t="shared" si="2"/>
        <v>10.74</v>
      </c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404</v>
      </c>
      <c r="D28" s="53"/>
      <c r="E28" s="35"/>
      <c r="F28" s="53"/>
      <c r="G28" s="53"/>
      <c r="H28" s="35"/>
      <c r="I28" s="53"/>
      <c r="J28" s="53" t="s">
        <v>77</v>
      </c>
      <c r="K28" s="53"/>
      <c r="L28" s="53"/>
      <c r="M28" s="53"/>
      <c r="N28" s="36"/>
      <c r="O28" s="35" t="s">
        <v>264</v>
      </c>
      <c r="P28" s="11"/>
      <c r="R28" s="52">
        <v>60</v>
      </c>
      <c r="S28" s="52">
        <v>60</v>
      </c>
      <c r="T28" s="52">
        <v>60</v>
      </c>
      <c r="U28" s="52"/>
      <c r="V28" s="52">
        <v>125</v>
      </c>
      <c r="W28" s="52">
        <v>60</v>
      </c>
      <c r="X28" s="52"/>
      <c r="Y28" s="52"/>
      <c r="Z28" s="52"/>
      <c r="AA28" s="52"/>
      <c r="AB28" s="52"/>
      <c r="AC28" s="52"/>
      <c r="AD28" s="53">
        <v>15</v>
      </c>
      <c r="AE28" s="25">
        <v>10.1</v>
      </c>
      <c r="AF28" s="52">
        <f t="shared" si="2"/>
        <v>10.465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303</v>
      </c>
      <c r="D29" s="53"/>
      <c r="E29" s="53"/>
      <c r="F29" s="53"/>
      <c r="G29" s="53"/>
      <c r="H29" s="53"/>
      <c r="I29" s="53"/>
      <c r="J29" s="53" t="s">
        <v>77</v>
      </c>
      <c r="K29" s="53"/>
      <c r="L29" s="35"/>
      <c r="M29" s="53"/>
      <c r="N29" s="35"/>
      <c r="O29" s="35" t="s">
        <v>213</v>
      </c>
      <c r="P29" s="11"/>
      <c r="Q29" s="11"/>
      <c r="R29" s="52">
        <v>60</v>
      </c>
      <c r="S29" s="52">
        <v>60</v>
      </c>
      <c r="T29" s="52">
        <v>60</v>
      </c>
      <c r="U29" s="52"/>
      <c r="V29" s="52"/>
      <c r="W29" s="52">
        <v>60</v>
      </c>
      <c r="X29" s="52"/>
      <c r="Y29" s="52"/>
      <c r="Z29" s="52"/>
      <c r="AA29" s="52"/>
      <c r="AB29" s="52"/>
      <c r="AC29" s="52"/>
      <c r="AD29" s="53">
        <v>16</v>
      </c>
      <c r="AE29" s="25">
        <v>10.2</v>
      </c>
      <c r="AF29" s="52">
        <f t="shared" si="2"/>
        <v>10.44</v>
      </c>
      <c r="AH29" s="10">
        <v>16</v>
      </c>
    </row>
    <row r="30" spans="1:34" s="10" customFormat="1" ht="12.75">
      <c r="A30" s="10">
        <v>17</v>
      </c>
      <c r="B30" s="10">
        <v>17</v>
      </c>
      <c r="C30" s="36">
        <v>252</v>
      </c>
      <c r="D30" s="53"/>
      <c r="E30" s="53"/>
      <c r="F30" s="53"/>
      <c r="G30" s="53"/>
      <c r="H30" s="53"/>
      <c r="I30" s="53"/>
      <c r="J30" s="53" t="s">
        <v>77</v>
      </c>
      <c r="K30" s="53"/>
      <c r="L30" s="35"/>
      <c r="M30" s="53"/>
      <c r="N30" s="36"/>
      <c r="O30" s="35" t="s">
        <v>216</v>
      </c>
      <c r="P30" s="11"/>
      <c r="Q30" s="11"/>
      <c r="R30" s="52">
        <v>60</v>
      </c>
      <c r="S30" s="52">
        <v>60</v>
      </c>
      <c r="T30" s="52">
        <v>60</v>
      </c>
      <c r="U30" s="52"/>
      <c r="V30" s="52"/>
      <c r="W30" s="52">
        <v>60</v>
      </c>
      <c r="AA30" s="52"/>
      <c r="AB30" s="52"/>
      <c r="AC30" s="25"/>
      <c r="AD30" s="53">
        <v>17</v>
      </c>
      <c r="AE30" s="25">
        <v>8.1</v>
      </c>
      <c r="AF30" s="52">
        <f t="shared" si="2"/>
        <v>8.34</v>
      </c>
      <c r="AH30" s="10">
        <v>17</v>
      </c>
    </row>
    <row r="31" spans="1:34" s="10" customFormat="1" ht="12.75">
      <c r="A31" s="10">
        <v>18</v>
      </c>
      <c r="B31" s="10">
        <v>18</v>
      </c>
      <c r="C31" s="36">
        <v>201</v>
      </c>
      <c r="D31" s="53"/>
      <c r="E31" s="53"/>
      <c r="F31" s="53"/>
      <c r="G31" s="53"/>
      <c r="H31" s="53"/>
      <c r="I31" s="53"/>
      <c r="J31" s="53" t="s">
        <v>77</v>
      </c>
      <c r="K31" s="53"/>
      <c r="L31" s="53"/>
      <c r="M31" s="35"/>
      <c r="N31" s="35"/>
      <c r="O31" s="35" t="s">
        <v>265</v>
      </c>
      <c r="P31" s="11"/>
      <c r="Q31" s="11"/>
      <c r="R31" s="52">
        <v>60</v>
      </c>
      <c r="S31" s="52">
        <v>60</v>
      </c>
      <c r="T31" s="52">
        <v>60</v>
      </c>
      <c r="U31" s="52"/>
      <c r="V31" s="52"/>
      <c r="W31" s="52">
        <v>60</v>
      </c>
      <c r="X31" s="52"/>
      <c r="Y31" s="52"/>
      <c r="Z31" s="52"/>
      <c r="AA31" s="52"/>
      <c r="AB31" s="52"/>
      <c r="AC31" s="25"/>
      <c r="AD31" s="53">
        <v>18</v>
      </c>
      <c r="AE31" s="25">
        <v>10.6</v>
      </c>
      <c r="AF31" s="52">
        <f t="shared" si="2"/>
        <v>10.84</v>
      </c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140</v>
      </c>
      <c r="D32" s="53"/>
      <c r="E32" s="53"/>
      <c r="F32" s="53"/>
      <c r="G32" s="53"/>
      <c r="H32" s="53"/>
      <c r="I32" s="53"/>
      <c r="J32" s="53" t="s">
        <v>77</v>
      </c>
      <c r="K32" s="53"/>
      <c r="L32" s="35"/>
      <c r="M32" s="53"/>
      <c r="N32" s="35"/>
      <c r="O32" s="35" t="s">
        <v>212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>
        <v>60</v>
      </c>
      <c r="AA32" s="52"/>
      <c r="AB32" s="52"/>
      <c r="AC32" s="25"/>
      <c r="AD32" s="53">
        <v>19</v>
      </c>
      <c r="AE32" s="25">
        <v>9.2</v>
      </c>
      <c r="AF32" s="52">
        <f t="shared" si="2"/>
        <v>9.54</v>
      </c>
      <c r="AH32" s="10">
        <v>19</v>
      </c>
    </row>
    <row r="33" spans="1:34" s="10" customFormat="1" ht="12.75">
      <c r="A33" s="10">
        <v>20</v>
      </c>
      <c r="B33" s="10">
        <v>20</v>
      </c>
      <c r="C33" s="36">
        <v>111</v>
      </c>
      <c r="D33" s="53"/>
      <c r="E33" s="53"/>
      <c r="F33" s="53"/>
      <c r="G33" s="53"/>
      <c r="H33" s="53"/>
      <c r="I33" s="53"/>
      <c r="J33" s="53" t="s">
        <v>77</v>
      </c>
      <c r="K33" s="53"/>
      <c r="L33" s="53"/>
      <c r="M33" s="35"/>
      <c r="N33" s="35"/>
      <c r="O33" s="35" t="s">
        <v>266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>
        <v>125</v>
      </c>
      <c r="W33" s="52">
        <v>60</v>
      </c>
      <c r="X33" s="52"/>
      <c r="Y33" s="52"/>
      <c r="Z33" s="52"/>
      <c r="AA33" s="52"/>
      <c r="AB33" s="52"/>
      <c r="AC33" s="25"/>
      <c r="AD33" s="53">
        <v>20</v>
      </c>
      <c r="AE33" s="25">
        <v>8.8</v>
      </c>
      <c r="AF33" s="52">
        <f t="shared" si="2"/>
        <v>9.265</v>
      </c>
      <c r="AH33" s="10">
        <v>20</v>
      </c>
    </row>
    <row r="34" spans="1:34" s="10" customFormat="1" ht="12.75">
      <c r="A34" s="10">
        <v>21</v>
      </c>
      <c r="B34" s="10">
        <v>21</v>
      </c>
      <c r="C34" s="36">
        <v>80</v>
      </c>
      <c r="D34" s="53"/>
      <c r="E34" s="53"/>
      <c r="F34" s="53"/>
      <c r="G34" s="53"/>
      <c r="H34" s="53"/>
      <c r="I34" s="53"/>
      <c r="J34" s="53" t="s">
        <v>77</v>
      </c>
      <c r="K34" s="53"/>
      <c r="L34" s="35"/>
      <c r="M34" s="53"/>
      <c r="N34" s="35"/>
      <c r="O34" s="35" t="s">
        <v>218</v>
      </c>
      <c r="P34" s="11"/>
      <c r="Q34" s="11"/>
      <c r="R34" s="52">
        <v>60</v>
      </c>
      <c r="S34" s="52">
        <v>60</v>
      </c>
      <c r="T34" s="52">
        <v>60</v>
      </c>
      <c r="U34" s="52">
        <v>100</v>
      </c>
      <c r="V34" s="52">
        <v>125</v>
      </c>
      <c r="W34" s="52">
        <v>60</v>
      </c>
      <c r="AA34" s="52"/>
      <c r="AC34" s="25"/>
      <c r="AD34" s="53">
        <v>21</v>
      </c>
      <c r="AE34" s="25">
        <v>5</v>
      </c>
      <c r="AF34" s="52">
        <f t="shared" si="2"/>
        <v>5.465</v>
      </c>
      <c r="AH34" s="10">
        <v>21</v>
      </c>
    </row>
    <row r="35" spans="1:34" s="10" customFormat="1" ht="12.75">
      <c r="A35" s="10">
        <v>22</v>
      </c>
      <c r="B35" s="10">
        <v>22</v>
      </c>
      <c r="C35" s="36">
        <v>60</v>
      </c>
      <c r="D35" s="53"/>
      <c r="E35" s="53"/>
      <c r="F35" s="53"/>
      <c r="G35" s="53"/>
      <c r="H35" s="53"/>
      <c r="I35" s="53"/>
      <c r="J35" s="53"/>
      <c r="K35" s="53"/>
      <c r="L35" s="53"/>
      <c r="M35" s="35"/>
      <c r="N35" s="35"/>
      <c r="O35" s="35"/>
      <c r="P35" s="11"/>
      <c r="Q35" s="11"/>
      <c r="R35" s="52"/>
      <c r="S35" s="52"/>
      <c r="T35" s="52"/>
      <c r="U35" s="52"/>
      <c r="V35" s="30"/>
      <c r="X35" s="52"/>
      <c r="Y35" s="52"/>
      <c r="Z35" s="52"/>
      <c r="AA35" s="52"/>
      <c r="AC35" s="25"/>
      <c r="AD35" s="53"/>
      <c r="AE35" s="25"/>
      <c r="AF35" s="52"/>
      <c r="AH35" s="10">
        <v>22</v>
      </c>
    </row>
    <row r="36" spans="1:34" s="10" customFormat="1" ht="12.75">
      <c r="A36" s="10">
        <v>23</v>
      </c>
      <c r="B36" s="10">
        <v>23</v>
      </c>
      <c r="C36" s="36">
        <v>51</v>
      </c>
      <c r="D36" s="53"/>
      <c r="E36" s="53"/>
      <c r="F36" s="53"/>
      <c r="G36" s="53"/>
      <c r="H36" s="53"/>
      <c r="I36" s="53"/>
      <c r="J36" s="53" t="s">
        <v>77</v>
      </c>
      <c r="K36" s="53"/>
      <c r="L36" s="35"/>
      <c r="M36" s="53"/>
      <c r="N36" s="35"/>
      <c r="O36" s="35" t="s">
        <v>268</v>
      </c>
      <c r="P36" s="11"/>
      <c r="Q36" s="11"/>
      <c r="R36" s="52">
        <v>60</v>
      </c>
      <c r="S36" s="52">
        <v>60</v>
      </c>
      <c r="T36" s="52">
        <v>60</v>
      </c>
      <c r="U36" s="52">
        <v>100</v>
      </c>
      <c r="V36" s="52">
        <v>125</v>
      </c>
      <c r="W36" s="52">
        <v>60</v>
      </c>
      <c r="AA36" s="52"/>
      <c r="AC36" s="25"/>
      <c r="AD36" s="53">
        <v>23</v>
      </c>
      <c r="AE36" s="25">
        <v>3.5</v>
      </c>
      <c r="AF36" s="52">
        <f t="shared" si="2"/>
        <v>3.965</v>
      </c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30</v>
      </c>
      <c r="D37" s="53"/>
      <c r="E37" s="53"/>
      <c r="F37" s="53"/>
      <c r="G37" s="53"/>
      <c r="H37" s="53"/>
      <c r="I37" s="53"/>
      <c r="J37" s="53" t="s">
        <v>77</v>
      </c>
      <c r="K37" s="53"/>
      <c r="L37" s="53"/>
      <c r="M37" s="53"/>
      <c r="N37" s="36"/>
      <c r="O37" s="35">
        <v>19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>
        <v>125</v>
      </c>
      <c r="W37" s="52">
        <v>60</v>
      </c>
      <c r="X37" s="25">
        <v>60</v>
      </c>
      <c r="Y37" s="25">
        <v>15</v>
      </c>
      <c r="Z37" s="25">
        <v>15</v>
      </c>
      <c r="AA37" s="52"/>
      <c r="AC37" s="25"/>
      <c r="AD37" s="53">
        <v>24</v>
      </c>
      <c r="AE37" s="25">
        <v>3.8</v>
      </c>
      <c r="AF37" s="52">
        <f t="shared" si="2"/>
        <v>4.3549999999999995</v>
      </c>
      <c r="AG37" s="25"/>
      <c r="AH37" s="10">
        <v>24</v>
      </c>
    </row>
    <row r="38" spans="2:32" ht="12.75">
      <c r="B38" s="40"/>
      <c r="O38" s="35"/>
      <c r="V38" s="10"/>
      <c r="W38" s="10"/>
      <c r="X38" s="10"/>
      <c r="Y38" s="10"/>
      <c r="Z38" s="10"/>
      <c r="AA38" s="10"/>
      <c r="AB38" s="10"/>
      <c r="AC38" s="10"/>
      <c r="AD38" s="35"/>
      <c r="AE38" s="10"/>
      <c r="AF38" s="52"/>
    </row>
    <row r="39" spans="2:28" ht="12.75">
      <c r="B39" s="30" t="s">
        <v>267</v>
      </c>
      <c r="O39" s="35"/>
      <c r="AB39" s="10"/>
    </row>
    <row r="40" spans="2:15" ht="12.75">
      <c r="B40" s="30"/>
      <c r="O40" s="33"/>
    </row>
    <row r="41" ht="12.75">
      <c r="B41" s="30"/>
    </row>
    <row r="42" ht="12.75">
      <c r="AF42">
        <f>SUM(AF14:AF39)</f>
        <v>201.48499999999999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3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2" width="7.875" style="0" customWidth="1"/>
    <col min="13" max="13" width="11.625" style="0" customWidth="1"/>
    <col min="14" max="14" width="6.50390625" style="0" customWidth="1"/>
    <col min="15" max="16" width="11.00390625" style="0" customWidth="1"/>
    <col min="17" max="17" width="11.50390625" style="0" customWidth="1"/>
    <col min="18" max="18" width="8.375" style="0" customWidth="1"/>
    <col min="19" max="20" width="8.50390625" style="0" customWidth="1"/>
    <col min="21" max="22" width="7.375" style="0" customWidth="1"/>
    <col min="23" max="23" width="5.50390625" style="0" customWidth="1"/>
    <col min="24" max="29" width="6.50390625" style="0" customWidth="1"/>
    <col min="30" max="30" width="9.125" style="0" customWidth="1"/>
    <col min="31" max="31" width="9.00390625" style="0" customWidth="1"/>
  </cols>
  <sheetData>
    <row r="1" ht="12.75">
      <c r="A1" s="30" t="s">
        <v>27</v>
      </c>
    </row>
    <row r="2" spans="1:13" ht="12.75">
      <c r="A2" s="1" t="s">
        <v>13</v>
      </c>
      <c r="B2" s="24"/>
      <c r="H2" s="41" t="s">
        <v>269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270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87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42774</v>
      </c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2164</v>
      </c>
    </row>
    <row r="8" ht="12.75">
      <c r="A8" t="s">
        <v>23</v>
      </c>
    </row>
    <row r="9" spans="4:29" ht="12.75">
      <c r="D9">
        <f>COUNTIF(D14:D37,"x")</f>
        <v>17</v>
      </c>
      <c r="E9">
        <f aca="true" t="shared" si="0" ref="E9:N9">COUNTIF(E14:E37,"x")</f>
        <v>10</v>
      </c>
      <c r="F9">
        <f t="shared" si="0"/>
        <v>17</v>
      </c>
      <c r="G9">
        <f t="shared" si="0"/>
        <v>0</v>
      </c>
      <c r="H9">
        <f t="shared" si="0"/>
        <v>11</v>
      </c>
      <c r="I9">
        <f t="shared" si="0"/>
        <v>0</v>
      </c>
      <c r="J9">
        <f t="shared" si="0"/>
        <v>16</v>
      </c>
      <c r="K9">
        <f t="shared" si="0"/>
        <v>0</v>
      </c>
      <c r="L9">
        <f t="shared" si="0"/>
        <v>0</v>
      </c>
      <c r="M9">
        <f t="shared" si="0"/>
        <v>6</v>
      </c>
      <c r="N9">
        <f t="shared" si="0"/>
        <v>8</v>
      </c>
      <c r="O9">
        <v>16</v>
      </c>
      <c r="Q9">
        <f>COUNT(Q14:Q37)</f>
        <v>0</v>
      </c>
      <c r="R9">
        <f aca="true" t="shared" si="1" ref="R9:AC9">COUNT(R14:R37)</f>
        <v>16</v>
      </c>
      <c r="S9">
        <f t="shared" si="1"/>
        <v>16</v>
      </c>
      <c r="T9">
        <f t="shared" si="1"/>
        <v>16</v>
      </c>
      <c r="U9">
        <f t="shared" si="1"/>
        <v>16</v>
      </c>
      <c r="V9">
        <f t="shared" si="1"/>
        <v>10</v>
      </c>
      <c r="W9">
        <f t="shared" si="1"/>
        <v>16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9</v>
      </c>
      <c r="AB9">
        <f t="shared" si="1"/>
        <v>10</v>
      </c>
      <c r="AC9">
        <f t="shared" si="1"/>
        <v>12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6:17" s="8" customFormat="1" ht="12.75">
      <c r="P13" s="9"/>
      <c r="Q13" s="9"/>
    </row>
    <row r="14" spans="1:34" s="52" customFormat="1" ht="12.75">
      <c r="A14" s="52">
        <v>1</v>
      </c>
      <c r="B14" s="52">
        <v>1</v>
      </c>
      <c r="C14" s="53">
        <v>2164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 t="s">
        <v>179</v>
      </c>
      <c r="L14" s="53"/>
      <c r="M14" s="35" t="s">
        <v>77</v>
      </c>
      <c r="N14" s="36" t="s">
        <v>77</v>
      </c>
      <c r="O14" s="36" t="s">
        <v>239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125</v>
      </c>
      <c r="W14" s="52">
        <v>60</v>
      </c>
      <c r="AA14" s="52">
        <v>500</v>
      </c>
      <c r="AB14" s="52">
        <v>1000</v>
      </c>
      <c r="AC14" s="52">
        <v>60</v>
      </c>
      <c r="AD14" s="53">
        <v>1</v>
      </c>
      <c r="AE14" s="55">
        <v>4</v>
      </c>
      <c r="AF14" s="52">
        <f>(SUM(R14:AC14)/1000)+AE14</f>
        <v>6.025</v>
      </c>
      <c r="AH14" s="52">
        <v>1</v>
      </c>
    </row>
    <row r="15" spans="1:34" s="52" customFormat="1" ht="12.75">
      <c r="A15" s="52">
        <v>2</v>
      </c>
      <c r="B15" s="52">
        <v>2</v>
      </c>
      <c r="C15" s="53">
        <v>2128</v>
      </c>
      <c r="D15" s="53" t="s">
        <v>77</v>
      </c>
      <c r="E15" s="53"/>
      <c r="F15" s="53" t="s">
        <v>77</v>
      </c>
      <c r="G15" s="53"/>
      <c r="H15" s="53" t="s">
        <v>77</v>
      </c>
      <c r="I15" s="53"/>
      <c r="J15" s="53" t="s">
        <v>77</v>
      </c>
      <c r="K15" s="53"/>
      <c r="L15" s="53"/>
      <c r="M15" s="53"/>
      <c r="N15" s="36" t="s">
        <v>77</v>
      </c>
      <c r="O15" s="35" t="s">
        <v>182</v>
      </c>
      <c r="P15" s="54"/>
      <c r="Q15" s="54"/>
      <c r="R15" s="52">
        <v>60</v>
      </c>
      <c r="S15" s="52">
        <v>60</v>
      </c>
      <c r="T15" s="52">
        <v>60</v>
      </c>
      <c r="U15" s="52">
        <v>100</v>
      </c>
      <c r="W15" s="52">
        <v>60</v>
      </c>
      <c r="AA15" s="52">
        <v>500</v>
      </c>
      <c r="AB15" s="52">
        <v>1000</v>
      </c>
      <c r="AC15" s="52">
        <v>60</v>
      </c>
      <c r="AD15" s="53">
        <v>2</v>
      </c>
      <c r="AE15" s="52">
        <v>5.6</v>
      </c>
      <c r="AF15" s="52">
        <f aca="true" t="shared" si="2" ref="AF15:AF27">(SUM(R15:AC15)/1000)+AE15</f>
        <v>7.5</v>
      </c>
      <c r="AH15" s="52">
        <v>2</v>
      </c>
    </row>
    <row r="16" spans="1:34" s="52" customFormat="1" ht="12.75">
      <c r="A16" s="52">
        <v>3</v>
      </c>
      <c r="B16" s="52">
        <v>3</v>
      </c>
      <c r="C16" s="53">
        <v>1822</v>
      </c>
      <c r="D16" s="53" t="s">
        <v>77</v>
      </c>
      <c r="E16" s="53"/>
      <c r="F16" s="53" t="s">
        <v>77</v>
      </c>
      <c r="H16" s="53"/>
      <c r="J16" s="53" t="s">
        <v>77</v>
      </c>
      <c r="K16" s="53"/>
      <c r="L16" s="53"/>
      <c r="M16" s="53"/>
      <c r="N16" s="53"/>
      <c r="O16" s="35" t="s">
        <v>175</v>
      </c>
      <c r="P16" s="54"/>
      <c r="Q16" s="54"/>
      <c r="R16" s="52">
        <v>60</v>
      </c>
      <c r="S16" s="52">
        <v>60</v>
      </c>
      <c r="T16" s="52">
        <v>60</v>
      </c>
      <c r="U16" s="52">
        <v>100</v>
      </c>
      <c r="V16" s="52">
        <v>125</v>
      </c>
      <c r="W16" s="52">
        <v>60</v>
      </c>
      <c r="AA16" s="52">
        <v>500</v>
      </c>
      <c r="AC16" s="52">
        <v>60</v>
      </c>
      <c r="AD16" s="53">
        <v>3</v>
      </c>
      <c r="AE16" s="52">
        <v>7.2</v>
      </c>
      <c r="AH16" s="52">
        <v>3</v>
      </c>
    </row>
    <row r="17" spans="1:34" s="52" customFormat="1" ht="12.75">
      <c r="A17" s="52">
        <v>4</v>
      </c>
      <c r="B17" s="52">
        <v>4</v>
      </c>
      <c r="C17" s="53">
        <v>1808</v>
      </c>
      <c r="D17" s="53" t="s">
        <v>77</v>
      </c>
      <c r="E17" s="53" t="s">
        <v>77</v>
      </c>
      <c r="F17" s="53" t="s">
        <v>77</v>
      </c>
      <c r="G17" s="53"/>
      <c r="H17" s="53" t="s">
        <v>77</v>
      </c>
      <c r="I17" s="53"/>
      <c r="J17" s="53" t="s">
        <v>77</v>
      </c>
      <c r="K17" s="53"/>
      <c r="L17" s="53"/>
      <c r="M17" s="35"/>
      <c r="N17" s="36" t="s">
        <v>77</v>
      </c>
      <c r="O17" s="35" t="s">
        <v>220</v>
      </c>
      <c r="P17" s="54"/>
      <c r="Q17" s="54"/>
      <c r="R17" s="52">
        <v>60</v>
      </c>
      <c r="S17" s="52">
        <v>60</v>
      </c>
      <c r="T17" s="52">
        <v>60</v>
      </c>
      <c r="U17" s="52">
        <v>100</v>
      </c>
      <c r="W17" s="58">
        <v>60</v>
      </c>
      <c r="AA17" s="58">
        <v>500</v>
      </c>
      <c r="AB17" s="52">
        <v>1000</v>
      </c>
      <c r="AD17" s="53">
        <v>4</v>
      </c>
      <c r="AE17" s="52">
        <v>6.6</v>
      </c>
      <c r="AF17" s="52">
        <f t="shared" si="2"/>
        <v>8.44</v>
      </c>
      <c r="AH17" s="52">
        <v>4</v>
      </c>
    </row>
    <row r="18" spans="1:34" s="52" customFormat="1" ht="12.75">
      <c r="A18" s="52">
        <v>5</v>
      </c>
      <c r="B18" s="52">
        <v>5</v>
      </c>
      <c r="C18" s="53">
        <v>1415</v>
      </c>
      <c r="D18" s="53" t="s">
        <v>77</v>
      </c>
      <c r="E18" s="53" t="s">
        <v>77</v>
      </c>
      <c r="F18" s="53" t="s">
        <v>77</v>
      </c>
      <c r="G18" s="53"/>
      <c r="H18" s="53"/>
      <c r="I18" s="53"/>
      <c r="J18" s="53" t="s">
        <v>77</v>
      </c>
      <c r="K18" s="53"/>
      <c r="L18" s="53"/>
      <c r="M18" s="53" t="s">
        <v>77</v>
      </c>
      <c r="N18" s="36"/>
      <c r="O18" s="35" t="s">
        <v>240</v>
      </c>
      <c r="P18" s="54"/>
      <c r="Q18" s="54"/>
      <c r="R18" s="52">
        <v>60</v>
      </c>
      <c r="S18" s="52">
        <v>60</v>
      </c>
      <c r="T18" s="52">
        <v>60</v>
      </c>
      <c r="U18" s="52">
        <v>100</v>
      </c>
      <c r="V18" s="52">
        <v>125</v>
      </c>
      <c r="W18" s="58">
        <v>60</v>
      </c>
      <c r="AC18" s="52">
        <v>60</v>
      </c>
      <c r="AD18" s="53">
        <v>5</v>
      </c>
      <c r="AE18" s="52">
        <v>8.7</v>
      </c>
      <c r="AF18" s="52">
        <f t="shared" si="2"/>
        <v>9.225</v>
      </c>
      <c r="AH18" s="52">
        <v>5</v>
      </c>
    </row>
    <row r="19" spans="1:34" s="52" customFormat="1" ht="12.75">
      <c r="A19" s="52">
        <v>6</v>
      </c>
      <c r="B19" s="52">
        <v>6</v>
      </c>
      <c r="C19" s="53">
        <v>1012</v>
      </c>
      <c r="D19" s="53" t="s">
        <v>77</v>
      </c>
      <c r="E19" s="35" t="s">
        <v>77</v>
      </c>
      <c r="F19" s="53" t="s">
        <v>77</v>
      </c>
      <c r="G19" s="53"/>
      <c r="H19" s="35" t="s">
        <v>77</v>
      </c>
      <c r="I19" s="53"/>
      <c r="J19" s="35" t="s">
        <v>77</v>
      </c>
      <c r="K19" s="53"/>
      <c r="L19" s="53"/>
      <c r="M19" s="35"/>
      <c r="N19" s="36" t="s">
        <v>77</v>
      </c>
      <c r="O19" s="35" t="s">
        <v>155</v>
      </c>
      <c r="P19" s="54"/>
      <c r="Q19" s="54"/>
      <c r="R19" s="52">
        <v>60</v>
      </c>
      <c r="S19" s="52">
        <v>60</v>
      </c>
      <c r="T19" s="52">
        <v>60</v>
      </c>
      <c r="U19" s="52">
        <v>100</v>
      </c>
      <c r="W19" s="52">
        <v>60</v>
      </c>
      <c r="AA19" s="52">
        <v>500</v>
      </c>
      <c r="AB19" s="52">
        <v>1000</v>
      </c>
      <c r="AD19" s="53">
        <v>6</v>
      </c>
      <c r="AE19" s="52">
        <v>5</v>
      </c>
      <c r="AF19" s="52">
        <f t="shared" si="2"/>
        <v>6.84</v>
      </c>
      <c r="AH19" s="52">
        <v>6</v>
      </c>
    </row>
    <row r="20" spans="1:34" s="52" customFormat="1" ht="12.75">
      <c r="A20" s="52">
        <v>7</v>
      </c>
      <c r="B20" s="52">
        <v>7</v>
      </c>
      <c r="C20" s="53">
        <v>755</v>
      </c>
      <c r="D20" s="53" t="s">
        <v>77</v>
      </c>
      <c r="E20" s="53"/>
      <c r="F20" s="53" t="s">
        <v>77</v>
      </c>
      <c r="G20" s="53"/>
      <c r="H20" s="53"/>
      <c r="I20" s="53"/>
      <c r="J20" s="53" t="s">
        <v>77</v>
      </c>
      <c r="K20" s="53"/>
      <c r="L20" s="53"/>
      <c r="M20" s="53" t="s">
        <v>77</v>
      </c>
      <c r="N20" s="35"/>
      <c r="O20" s="35" t="s">
        <v>229</v>
      </c>
      <c r="P20" s="54"/>
      <c r="Q20" s="54"/>
      <c r="R20" s="52">
        <v>60</v>
      </c>
      <c r="S20" s="52">
        <v>60</v>
      </c>
      <c r="T20" s="52">
        <v>60</v>
      </c>
      <c r="U20" s="52">
        <v>100</v>
      </c>
      <c r="W20" s="52">
        <v>60</v>
      </c>
      <c r="AC20" s="52">
        <v>60</v>
      </c>
      <c r="AD20" s="53">
        <v>7</v>
      </c>
      <c r="AE20" s="52">
        <v>5.2</v>
      </c>
      <c r="AF20" s="52">
        <f t="shared" si="2"/>
        <v>5.6000000000000005</v>
      </c>
      <c r="AG20" s="10"/>
      <c r="AH20" s="52">
        <v>7</v>
      </c>
    </row>
    <row r="21" spans="1:34" s="52" customFormat="1" ht="12.75">
      <c r="A21" s="52">
        <v>8</v>
      </c>
      <c r="B21" s="52">
        <v>8</v>
      </c>
      <c r="C21" s="53">
        <v>505</v>
      </c>
      <c r="D21" s="53" t="s">
        <v>77</v>
      </c>
      <c r="E21" s="35" t="s">
        <v>77</v>
      </c>
      <c r="F21" s="53" t="s">
        <v>77</v>
      </c>
      <c r="G21" s="53"/>
      <c r="H21" s="53" t="s">
        <v>77</v>
      </c>
      <c r="I21" s="53"/>
      <c r="J21" s="53" t="s">
        <v>77</v>
      </c>
      <c r="K21" s="53"/>
      <c r="L21" s="53"/>
      <c r="M21" s="53"/>
      <c r="N21" s="53"/>
      <c r="O21" s="35" t="s">
        <v>214</v>
      </c>
      <c r="P21" s="54"/>
      <c r="Q21" s="54"/>
      <c r="R21" s="52">
        <v>60</v>
      </c>
      <c r="S21" s="52">
        <v>60</v>
      </c>
      <c r="T21" s="52">
        <v>60</v>
      </c>
      <c r="U21" s="52">
        <v>100</v>
      </c>
      <c r="V21" s="52">
        <v>125</v>
      </c>
      <c r="W21" s="52">
        <v>60</v>
      </c>
      <c r="AB21" s="52">
        <v>1000</v>
      </c>
      <c r="AC21" s="52">
        <v>60</v>
      </c>
      <c r="AD21" s="53">
        <v>8</v>
      </c>
      <c r="AE21" s="52">
        <v>7.7</v>
      </c>
      <c r="AF21" s="52">
        <f t="shared" si="2"/>
        <v>9.225</v>
      </c>
      <c r="AH21" s="52">
        <v>8</v>
      </c>
    </row>
    <row r="22" spans="1:34" s="52" customFormat="1" ht="12.75">
      <c r="A22" s="52">
        <v>9</v>
      </c>
      <c r="B22" s="52">
        <v>9</v>
      </c>
      <c r="C22" s="53">
        <v>302</v>
      </c>
      <c r="D22" s="53" t="s">
        <v>77</v>
      </c>
      <c r="E22" s="53"/>
      <c r="F22" s="53" t="s">
        <v>77</v>
      </c>
      <c r="G22" s="53"/>
      <c r="H22" s="35" t="s">
        <v>77</v>
      </c>
      <c r="I22" s="53"/>
      <c r="J22" s="35" t="s">
        <v>77</v>
      </c>
      <c r="K22" s="53"/>
      <c r="L22" s="53"/>
      <c r="M22" s="53"/>
      <c r="N22" s="36"/>
      <c r="O22" s="35">
        <v>11</v>
      </c>
      <c r="P22" s="54"/>
      <c r="Q22" s="54"/>
      <c r="R22" s="52">
        <v>60</v>
      </c>
      <c r="S22" s="52">
        <v>60</v>
      </c>
      <c r="T22" s="52">
        <v>60</v>
      </c>
      <c r="U22" s="52">
        <v>100</v>
      </c>
      <c r="W22" s="52">
        <v>60</v>
      </c>
      <c r="AD22" s="53">
        <v>9</v>
      </c>
      <c r="AE22" s="52">
        <v>5.3</v>
      </c>
      <c r="AF22" s="52">
        <f t="shared" si="2"/>
        <v>5.64</v>
      </c>
      <c r="AH22" s="52">
        <v>9</v>
      </c>
    </row>
    <row r="23" spans="1:34" s="52" customFormat="1" ht="12.75">
      <c r="A23" s="52">
        <v>10</v>
      </c>
      <c r="B23" s="52">
        <v>10</v>
      </c>
      <c r="C23" s="53">
        <v>277</v>
      </c>
      <c r="D23" s="53" t="s">
        <v>77</v>
      </c>
      <c r="E23" s="35" t="s">
        <v>77</v>
      </c>
      <c r="F23" s="53" t="s">
        <v>77</v>
      </c>
      <c r="G23" s="53"/>
      <c r="H23" s="53"/>
      <c r="I23" s="53"/>
      <c r="J23" s="53" t="s">
        <v>77</v>
      </c>
      <c r="K23" s="53"/>
      <c r="L23" s="53"/>
      <c r="M23" s="53"/>
      <c r="N23" s="53"/>
      <c r="O23" s="35" t="s">
        <v>166</v>
      </c>
      <c r="P23" s="54"/>
      <c r="Q23" s="54"/>
      <c r="R23" s="52">
        <v>60</v>
      </c>
      <c r="S23" s="52">
        <v>60</v>
      </c>
      <c r="T23" s="52">
        <v>60</v>
      </c>
      <c r="U23" s="52">
        <v>100</v>
      </c>
      <c r="V23" s="52">
        <v>125</v>
      </c>
      <c r="W23" s="52">
        <v>60</v>
      </c>
      <c r="AD23" s="53">
        <v>10</v>
      </c>
      <c r="AE23" s="52">
        <v>8.5</v>
      </c>
      <c r="AF23" s="52">
        <f t="shared" si="2"/>
        <v>8.965</v>
      </c>
      <c r="AH23" s="52">
        <v>10</v>
      </c>
    </row>
    <row r="24" spans="1:34" s="52" customFormat="1" ht="12.75">
      <c r="A24" s="52">
        <v>11</v>
      </c>
      <c r="B24" s="52">
        <v>11</v>
      </c>
      <c r="C24" s="53">
        <v>227</v>
      </c>
      <c r="D24" s="53" t="s">
        <v>77</v>
      </c>
      <c r="E24" s="35"/>
      <c r="F24" s="53" t="s">
        <v>77</v>
      </c>
      <c r="G24" s="53"/>
      <c r="H24" s="53" t="s">
        <v>77</v>
      </c>
      <c r="I24" s="53"/>
      <c r="J24" s="53" t="s">
        <v>77</v>
      </c>
      <c r="K24" s="53"/>
      <c r="L24" s="53"/>
      <c r="M24" s="35"/>
      <c r="N24" s="36" t="s">
        <v>77</v>
      </c>
      <c r="O24" s="35" t="s">
        <v>260</v>
      </c>
      <c r="P24" s="54"/>
      <c r="Q24" s="54"/>
      <c r="R24" s="52">
        <v>60</v>
      </c>
      <c r="S24" s="52">
        <v>60</v>
      </c>
      <c r="T24" s="52">
        <v>60</v>
      </c>
      <c r="U24" s="52">
        <v>100</v>
      </c>
      <c r="W24" s="52">
        <v>60</v>
      </c>
      <c r="AA24" s="52">
        <v>500</v>
      </c>
      <c r="AB24" s="52">
        <v>4000</v>
      </c>
      <c r="AC24" s="52">
        <v>60</v>
      </c>
      <c r="AD24" s="53">
        <v>11</v>
      </c>
      <c r="AE24" s="52">
        <v>3.4</v>
      </c>
      <c r="AF24" s="52">
        <f t="shared" si="2"/>
        <v>8.3</v>
      </c>
      <c r="AH24" s="52">
        <v>11</v>
      </c>
    </row>
    <row r="25" spans="1:34" s="52" customFormat="1" ht="12.75">
      <c r="A25" s="52">
        <v>12</v>
      </c>
      <c r="B25" s="52">
        <v>12</v>
      </c>
      <c r="C25" s="53">
        <v>175</v>
      </c>
      <c r="D25" s="53" t="s">
        <v>77</v>
      </c>
      <c r="E25" s="35" t="s">
        <v>77</v>
      </c>
      <c r="F25" s="53" t="s">
        <v>77</v>
      </c>
      <c r="G25" s="53"/>
      <c r="H25" s="35" t="s">
        <v>77</v>
      </c>
      <c r="I25" s="53"/>
      <c r="J25" s="35" t="s">
        <v>77</v>
      </c>
      <c r="K25" s="53"/>
      <c r="L25" s="53"/>
      <c r="M25" s="35" t="s">
        <v>77</v>
      </c>
      <c r="N25" s="36"/>
      <c r="O25" s="35" t="s">
        <v>259</v>
      </c>
      <c r="P25" s="54"/>
      <c r="Q25" s="54"/>
      <c r="R25" s="52">
        <v>60</v>
      </c>
      <c r="S25" s="52">
        <v>60</v>
      </c>
      <c r="T25" s="52">
        <v>60</v>
      </c>
      <c r="U25" s="52">
        <v>100</v>
      </c>
      <c r="V25" s="52">
        <f>125*4</f>
        <v>500</v>
      </c>
      <c r="W25" s="52">
        <v>60</v>
      </c>
      <c r="AC25" s="52">
        <v>60</v>
      </c>
      <c r="AD25" s="53">
        <v>12</v>
      </c>
      <c r="AE25" s="52">
        <v>4.5</v>
      </c>
      <c r="AF25" s="52">
        <f>(SUM(R25:AC25)/1000)+AE25</f>
        <v>5.4</v>
      </c>
      <c r="AH25" s="52">
        <v>12</v>
      </c>
    </row>
    <row r="26" spans="1:34" s="10" customFormat="1" ht="12.75">
      <c r="A26" s="10">
        <v>13</v>
      </c>
      <c r="B26" s="10">
        <v>13</v>
      </c>
      <c r="C26" s="35">
        <v>121</v>
      </c>
      <c r="D26" s="53" t="s">
        <v>77</v>
      </c>
      <c r="E26" s="35"/>
      <c r="F26" s="53" t="s">
        <v>77</v>
      </c>
      <c r="G26" s="53"/>
      <c r="H26" s="53" t="s">
        <v>77</v>
      </c>
      <c r="I26" s="53"/>
      <c r="J26" s="53" t="s">
        <v>77</v>
      </c>
      <c r="K26" s="53"/>
      <c r="L26" s="53"/>
      <c r="M26" s="53" t="s">
        <v>77</v>
      </c>
      <c r="N26" s="35"/>
      <c r="O26" s="35" t="s">
        <v>180</v>
      </c>
      <c r="P26" s="11"/>
      <c r="R26" s="52">
        <v>60</v>
      </c>
      <c r="S26" s="52">
        <v>60</v>
      </c>
      <c r="T26" s="52">
        <v>60</v>
      </c>
      <c r="U26" s="52">
        <v>100</v>
      </c>
      <c r="V26" s="52">
        <f>125*4</f>
        <v>500</v>
      </c>
      <c r="W26" s="52">
        <v>60</v>
      </c>
      <c r="AA26" s="52"/>
      <c r="AB26" s="52">
        <v>4000</v>
      </c>
      <c r="AC26" s="52">
        <v>60</v>
      </c>
      <c r="AD26" s="53">
        <v>13</v>
      </c>
      <c r="AE26" s="25">
        <v>2.75</v>
      </c>
      <c r="AF26" s="52">
        <f>AE26</f>
        <v>2.75</v>
      </c>
      <c r="AH26" s="10">
        <v>13</v>
      </c>
    </row>
    <row r="27" spans="1:34" s="10" customFormat="1" ht="12.75">
      <c r="A27" s="10">
        <v>14</v>
      </c>
      <c r="B27" s="10">
        <v>14</v>
      </c>
      <c r="C27" s="35">
        <v>101</v>
      </c>
      <c r="D27" s="53" t="s">
        <v>77</v>
      </c>
      <c r="E27" s="35" t="s">
        <v>77</v>
      </c>
      <c r="F27" s="53" t="s">
        <v>77</v>
      </c>
      <c r="G27" s="53"/>
      <c r="H27" s="53" t="s">
        <v>77</v>
      </c>
      <c r="I27" s="53"/>
      <c r="J27" s="53" t="s">
        <v>77</v>
      </c>
      <c r="K27" s="53"/>
      <c r="L27" s="53"/>
      <c r="M27" s="53"/>
      <c r="N27" s="35" t="s">
        <v>77</v>
      </c>
      <c r="O27" s="35" t="s">
        <v>272</v>
      </c>
      <c r="P27" s="11"/>
      <c r="Q27" s="11"/>
      <c r="R27" s="52">
        <v>60</v>
      </c>
      <c r="S27" s="52">
        <v>60</v>
      </c>
      <c r="T27" s="52">
        <v>60</v>
      </c>
      <c r="U27" s="52">
        <v>100</v>
      </c>
      <c r="V27" s="52">
        <f>125*4</f>
        <v>500</v>
      </c>
      <c r="W27" s="52">
        <v>60</v>
      </c>
      <c r="X27" s="52"/>
      <c r="Y27" s="52"/>
      <c r="Z27" s="52"/>
      <c r="AA27" s="52">
        <v>500</v>
      </c>
      <c r="AB27" s="52">
        <v>4000</v>
      </c>
      <c r="AC27" s="52">
        <v>60</v>
      </c>
      <c r="AD27" s="53">
        <v>14</v>
      </c>
      <c r="AE27" s="25">
        <v>0.4</v>
      </c>
      <c r="AF27" s="52">
        <f t="shared" si="2"/>
        <v>5.800000000000001</v>
      </c>
      <c r="AG27" s="25"/>
      <c r="AH27" s="10">
        <v>14</v>
      </c>
    </row>
    <row r="28" spans="1:34" s="10" customFormat="1" ht="12.75">
      <c r="A28" s="10">
        <v>15</v>
      </c>
      <c r="B28" s="10">
        <v>15</v>
      </c>
      <c r="C28" s="36">
        <v>45</v>
      </c>
      <c r="D28" s="53" t="s">
        <v>77</v>
      </c>
      <c r="E28" s="35"/>
      <c r="F28" s="53" t="s">
        <v>77</v>
      </c>
      <c r="G28" s="53"/>
      <c r="H28" s="35" t="s">
        <v>77</v>
      </c>
      <c r="I28" s="53"/>
      <c r="J28" s="53" t="s">
        <v>77</v>
      </c>
      <c r="K28" s="53"/>
      <c r="L28" s="53"/>
      <c r="M28" s="53"/>
      <c r="N28" s="36" t="s">
        <v>77</v>
      </c>
      <c r="O28" s="35">
        <v>44</v>
      </c>
      <c r="P28" s="11"/>
      <c r="R28" s="52">
        <v>60</v>
      </c>
      <c r="S28" s="52">
        <v>60</v>
      </c>
      <c r="T28" s="52">
        <v>60</v>
      </c>
      <c r="U28" s="52">
        <v>100</v>
      </c>
      <c r="V28" s="52">
        <f>125*4</f>
        <v>500</v>
      </c>
      <c r="W28" s="52">
        <v>60</v>
      </c>
      <c r="X28" s="52"/>
      <c r="Y28" s="52"/>
      <c r="Z28" s="52"/>
      <c r="AA28" s="52">
        <v>500</v>
      </c>
      <c r="AB28" s="52">
        <v>4000</v>
      </c>
      <c r="AC28" s="52">
        <v>60</v>
      </c>
      <c r="AD28" s="53">
        <v>15</v>
      </c>
      <c r="AE28" s="25">
        <v>0.3</v>
      </c>
      <c r="AF28" s="52">
        <f>3+AE28</f>
        <v>3.3</v>
      </c>
      <c r="AG28" s="25"/>
      <c r="AH28" s="10">
        <v>15</v>
      </c>
    </row>
    <row r="29" spans="1:34" s="10" customFormat="1" ht="12.75">
      <c r="A29" s="10">
        <v>16</v>
      </c>
      <c r="B29" s="10">
        <v>16</v>
      </c>
      <c r="C29" s="36">
        <v>28</v>
      </c>
      <c r="D29" s="53" t="s">
        <v>77</v>
      </c>
      <c r="E29" s="53" t="s">
        <v>77</v>
      </c>
      <c r="F29" s="53" t="s">
        <v>77</v>
      </c>
      <c r="G29" s="53"/>
      <c r="H29" s="53" t="s">
        <v>77</v>
      </c>
      <c r="I29" s="53"/>
      <c r="J29" s="53" t="s">
        <v>77</v>
      </c>
      <c r="K29" s="53"/>
      <c r="L29" s="35"/>
      <c r="M29" s="53" t="s">
        <v>77</v>
      </c>
      <c r="N29" s="35" t="s">
        <v>77</v>
      </c>
      <c r="O29" s="35" t="s">
        <v>162</v>
      </c>
      <c r="P29" s="11"/>
      <c r="Q29" s="11"/>
      <c r="R29" s="52">
        <v>60</v>
      </c>
      <c r="S29" s="52">
        <v>60</v>
      </c>
      <c r="T29" s="52">
        <v>60</v>
      </c>
      <c r="U29" s="52">
        <v>100</v>
      </c>
      <c r="V29" s="52">
        <f>125*4</f>
        <v>500</v>
      </c>
      <c r="W29" s="52">
        <v>60</v>
      </c>
      <c r="X29" s="52"/>
      <c r="Y29" s="52"/>
      <c r="Z29" s="52"/>
      <c r="AA29" s="52">
        <v>500</v>
      </c>
      <c r="AB29" s="52">
        <v>4000</v>
      </c>
      <c r="AC29" s="52">
        <v>60</v>
      </c>
      <c r="AD29" s="53">
        <v>16</v>
      </c>
      <c r="AE29" s="25">
        <v>0.6</v>
      </c>
      <c r="AF29" s="52">
        <f>(SUM(R29:AC29)/1000)+AE29-AB29/1000+1</f>
        <v>3</v>
      </c>
      <c r="AH29" s="10">
        <v>16</v>
      </c>
    </row>
    <row r="30" spans="1:34" s="10" customFormat="1" ht="12.75">
      <c r="A30" s="10">
        <v>17</v>
      </c>
      <c r="B30" s="10">
        <v>17</v>
      </c>
      <c r="C30" s="36">
        <v>25</v>
      </c>
      <c r="D30" s="53"/>
      <c r="E30" s="53"/>
      <c r="F30" s="53"/>
      <c r="G30" s="53"/>
      <c r="H30" s="53"/>
      <c r="I30" s="53"/>
      <c r="J30" s="53"/>
      <c r="K30" s="53"/>
      <c r="L30" s="35"/>
      <c r="M30" s="53"/>
      <c r="N30" s="36"/>
      <c r="O30" s="35"/>
      <c r="P30" s="11"/>
      <c r="Q30" s="11"/>
      <c r="R30" s="52"/>
      <c r="S30" s="52"/>
      <c r="T30" s="52"/>
      <c r="U30" s="52"/>
      <c r="V30" s="52"/>
      <c r="W30" s="52"/>
      <c r="AA30" s="52"/>
      <c r="AB30" s="52"/>
      <c r="AC30" s="25"/>
      <c r="AD30" s="53"/>
      <c r="AE30" s="25"/>
      <c r="AF30" s="52"/>
      <c r="AH30" s="10">
        <v>17</v>
      </c>
    </row>
    <row r="31" spans="1:34" s="10" customFormat="1" ht="12.75">
      <c r="A31" s="10">
        <v>18</v>
      </c>
      <c r="B31" s="10">
        <v>18</v>
      </c>
      <c r="C31" s="36">
        <v>20</v>
      </c>
      <c r="D31" s="53"/>
      <c r="E31" s="53"/>
      <c r="F31" s="53"/>
      <c r="G31" s="53"/>
      <c r="H31" s="53"/>
      <c r="I31" s="53"/>
      <c r="J31" s="53"/>
      <c r="K31" s="53"/>
      <c r="L31" s="53"/>
      <c r="M31" s="35"/>
      <c r="N31" s="35"/>
      <c r="O31" s="35"/>
      <c r="P31" s="11"/>
      <c r="Q31" s="11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5"/>
      <c r="AD31" s="53"/>
      <c r="AE31" s="25"/>
      <c r="AF31" s="52"/>
      <c r="AG31" s="25"/>
      <c r="AH31" s="10">
        <v>18</v>
      </c>
    </row>
    <row r="32" spans="1:34" s="10" customFormat="1" ht="12.75">
      <c r="A32" s="10">
        <v>19</v>
      </c>
      <c r="B32" s="10">
        <v>19</v>
      </c>
      <c r="C32" s="36">
        <v>18</v>
      </c>
      <c r="D32" s="53"/>
      <c r="E32" s="53"/>
      <c r="F32" s="53"/>
      <c r="G32" s="53"/>
      <c r="H32" s="53"/>
      <c r="I32" s="53"/>
      <c r="J32" s="53"/>
      <c r="K32" s="53"/>
      <c r="L32" s="35"/>
      <c r="M32" s="53"/>
      <c r="N32" s="35"/>
      <c r="O32" s="35"/>
      <c r="P32" s="11"/>
      <c r="Q32" s="11"/>
      <c r="R32" s="52"/>
      <c r="S32" s="52"/>
      <c r="T32" s="52"/>
      <c r="U32" s="52"/>
      <c r="V32" s="52"/>
      <c r="W32" s="52"/>
      <c r="AA32" s="52"/>
      <c r="AB32" s="52"/>
      <c r="AC32" s="25"/>
      <c r="AD32" s="53"/>
      <c r="AE32" s="25"/>
      <c r="AF32" s="52"/>
      <c r="AH32" s="10">
        <v>19</v>
      </c>
    </row>
    <row r="33" spans="1:34" s="10" customFormat="1" ht="12.75">
      <c r="A33" s="10">
        <v>20</v>
      </c>
      <c r="B33" s="10">
        <v>20</v>
      </c>
      <c r="C33" s="36">
        <v>18</v>
      </c>
      <c r="D33" s="53"/>
      <c r="E33" s="53"/>
      <c r="F33" s="53"/>
      <c r="G33" s="53"/>
      <c r="H33" s="53"/>
      <c r="I33" s="53"/>
      <c r="J33" s="53"/>
      <c r="K33" s="53"/>
      <c r="L33" s="53"/>
      <c r="M33" s="35"/>
      <c r="N33" s="35"/>
      <c r="O33" s="35"/>
      <c r="P33" s="11"/>
      <c r="Q33" s="11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5"/>
      <c r="AD33" s="53"/>
      <c r="AE33" s="25"/>
      <c r="AF33" s="52"/>
      <c r="AH33" s="10">
        <v>20</v>
      </c>
    </row>
    <row r="34" spans="1:34" s="10" customFormat="1" ht="12.75">
      <c r="A34" s="10">
        <v>21</v>
      </c>
      <c r="B34" s="10">
        <v>21</v>
      </c>
      <c r="C34" s="36">
        <v>20</v>
      </c>
      <c r="D34" s="53" t="s">
        <v>77</v>
      </c>
      <c r="E34" s="53" t="s">
        <v>77</v>
      </c>
      <c r="F34" s="53" t="s">
        <v>77</v>
      </c>
      <c r="G34" s="53"/>
      <c r="H34" s="53"/>
      <c r="I34" s="53"/>
      <c r="J34" s="53"/>
      <c r="K34" s="53"/>
      <c r="L34" s="35"/>
      <c r="M34" s="53"/>
      <c r="N34" s="35"/>
      <c r="O34" s="35"/>
      <c r="P34" s="11"/>
      <c r="Q34" s="11"/>
      <c r="R34" s="52"/>
      <c r="S34" s="52"/>
      <c r="T34" s="52"/>
      <c r="U34" s="52"/>
      <c r="V34" s="52"/>
      <c r="W34" s="52"/>
      <c r="AA34" s="52"/>
      <c r="AC34" s="25"/>
      <c r="AD34" s="53"/>
      <c r="AE34" s="25"/>
      <c r="AF34" s="52"/>
      <c r="AH34" s="10">
        <v>21</v>
      </c>
    </row>
    <row r="35" spans="1:34" s="10" customFormat="1" ht="12.75">
      <c r="A35" s="10">
        <v>22</v>
      </c>
      <c r="B35" s="10">
        <v>22</v>
      </c>
      <c r="C35" s="36">
        <v>17</v>
      </c>
      <c r="D35" s="53"/>
      <c r="E35" s="53"/>
      <c r="F35" s="53"/>
      <c r="G35" s="53"/>
      <c r="H35" s="53"/>
      <c r="I35" s="53"/>
      <c r="J35" s="53"/>
      <c r="K35" s="53"/>
      <c r="L35" s="53"/>
      <c r="M35" s="35"/>
      <c r="N35" s="35"/>
      <c r="O35" s="35"/>
      <c r="P35" s="11"/>
      <c r="Q35" s="11"/>
      <c r="R35" s="52"/>
      <c r="S35" s="52"/>
      <c r="T35" s="52"/>
      <c r="U35" s="52"/>
      <c r="V35" s="30"/>
      <c r="X35" s="52"/>
      <c r="Y35" s="52"/>
      <c r="Z35" s="52"/>
      <c r="AA35" s="52"/>
      <c r="AC35" s="25"/>
      <c r="AD35" s="53"/>
      <c r="AE35" s="25"/>
      <c r="AF35" s="52"/>
      <c r="AH35" s="10">
        <v>22</v>
      </c>
    </row>
    <row r="36" spans="1:34" s="10" customFormat="1" ht="12.75">
      <c r="A36" s="10">
        <v>23</v>
      </c>
      <c r="B36" s="10">
        <v>23</v>
      </c>
      <c r="C36" s="36">
        <v>19</v>
      </c>
      <c r="D36" s="53"/>
      <c r="E36" s="53"/>
      <c r="F36" s="53"/>
      <c r="G36" s="53"/>
      <c r="H36" s="53"/>
      <c r="I36" s="53"/>
      <c r="J36" s="53"/>
      <c r="K36" s="53"/>
      <c r="L36" s="35"/>
      <c r="M36" s="53"/>
      <c r="N36" s="35"/>
      <c r="O36" s="35"/>
      <c r="P36" s="11"/>
      <c r="Q36" s="11"/>
      <c r="R36" s="52"/>
      <c r="S36" s="52"/>
      <c r="T36" s="52"/>
      <c r="U36" s="52"/>
      <c r="V36" s="52"/>
      <c r="W36" s="52"/>
      <c r="X36" s="25"/>
      <c r="Y36" s="25"/>
      <c r="Z36" s="25"/>
      <c r="AA36" s="52"/>
      <c r="AC36" s="25"/>
      <c r="AD36" s="53"/>
      <c r="AE36" s="25"/>
      <c r="AF36" s="52"/>
      <c r="AG36" s="25"/>
      <c r="AH36" s="10">
        <v>23</v>
      </c>
    </row>
    <row r="37" spans="1:34" s="10" customFormat="1" ht="12.75">
      <c r="A37" s="10">
        <v>24</v>
      </c>
      <c r="B37" s="10">
        <v>24</v>
      </c>
      <c r="C37" s="36">
        <v>18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36"/>
      <c r="O37" s="35"/>
      <c r="P37" s="11"/>
      <c r="Q37" s="11"/>
      <c r="R37" s="52"/>
      <c r="S37" s="52"/>
      <c r="T37" s="52"/>
      <c r="U37" s="52"/>
      <c r="V37" s="52"/>
      <c r="W37" s="52"/>
      <c r="X37" s="25"/>
      <c r="Y37" s="25"/>
      <c r="Z37" s="25"/>
      <c r="AA37" s="52"/>
      <c r="AC37" s="25"/>
      <c r="AD37" s="53"/>
      <c r="AE37" s="25"/>
      <c r="AF37" s="52"/>
      <c r="AG37" s="25"/>
      <c r="AH37" s="10">
        <v>24</v>
      </c>
    </row>
    <row r="38" spans="2:32" ht="12.75">
      <c r="B38" s="40"/>
      <c r="O38" s="35"/>
      <c r="V38" s="10"/>
      <c r="W38" s="10"/>
      <c r="X38" s="10"/>
      <c r="Y38" s="10"/>
      <c r="Z38" s="10"/>
      <c r="AA38" s="10"/>
      <c r="AB38" s="10"/>
      <c r="AC38" s="10"/>
      <c r="AD38" s="35"/>
      <c r="AE38" s="10"/>
      <c r="AF38" s="52"/>
    </row>
    <row r="39" spans="2:28" ht="12.75">
      <c r="B39" t="s">
        <v>271</v>
      </c>
      <c r="O39" s="35"/>
      <c r="AB39" s="10"/>
    </row>
    <row r="40" spans="2:15" ht="12.75">
      <c r="B40" s="30"/>
      <c r="O40" s="33"/>
    </row>
    <row r="41" ht="12.75">
      <c r="B41" s="30"/>
    </row>
    <row r="42" ht="12.75">
      <c r="AF42">
        <f>SUM(AF14:AF39)</f>
        <v>96.01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zoomScale="70" zoomScaleNormal="70" zoomScalePageLayoutView="0" workbookViewId="0" topLeftCell="A1">
      <selection activeCell="Q48" sqref="Q48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7" width="11.00390625" style="0" customWidth="1"/>
    <col min="18" max="18" width="11.50390625" style="0" customWidth="1"/>
    <col min="19" max="19" width="8.375" style="0" customWidth="1"/>
    <col min="20" max="21" width="8.50390625" style="0" customWidth="1"/>
    <col min="22" max="23" width="7.375" style="0" customWidth="1"/>
    <col min="24" max="24" width="5.50390625" style="0" customWidth="1"/>
    <col min="25" max="30" width="6.50390625" style="0" customWidth="1"/>
    <col min="31" max="31" width="9.125" style="0" customWidth="1"/>
    <col min="32" max="32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I2" s="41" t="s">
        <v>117</v>
      </c>
      <c r="J2" s="41"/>
      <c r="K2" s="29"/>
      <c r="L2" s="29"/>
      <c r="M2" s="29"/>
      <c r="N2" s="29"/>
    </row>
    <row r="3" spans="19:20" ht="12.75">
      <c r="S3" s="5" t="s">
        <v>24</v>
      </c>
      <c r="T3" s="3">
        <v>0.5111111111111112</v>
      </c>
    </row>
    <row r="4" spans="1:21" ht="12.75">
      <c r="A4" t="s">
        <v>50</v>
      </c>
      <c r="C4" t="s">
        <v>49</v>
      </c>
      <c r="Q4" t="s">
        <v>25</v>
      </c>
      <c r="S4" s="5" t="s">
        <v>0</v>
      </c>
      <c r="T4" s="30" t="s">
        <v>1</v>
      </c>
      <c r="U4" s="30"/>
    </row>
    <row r="5" spans="1:19" ht="12.75">
      <c r="A5" t="s">
        <v>9</v>
      </c>
      <c r="C5" s="4">
        <v>11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1">
        <v>42753</v>
      </c>
      <c r="S5" s="3">
        <v>0.5111111111111112</v>
      </c>
    </row>
    <row r="6" spans="1:3" ht="12.75">
      <c r="A6" t="s">
        <v>51</v>
      </c>
      <c r="C6">
        <v>100</v>
      </c>
    </row>
    <row r="7" spans="1:3" ht="12.75">
      <c r="A7" t="s">
        <v>52</v>
      </c>
      <c r="C7">
        <v>2178</v>
      </c>
    </row>
    <row r="8" ht="12.75">
      <c r="A8" t="s">
        <v>23</v>
      </c>
    </row>
    <row r="9" spans="4:30" ht="12.75">
      <c r="D9">
        <f>COUNTIF(D14:D37,"x")</f>
        <v>23</v>
      </c>
      <c r="E9">
        <f aca="true" t="shared" si="0" ref="E9:O9">COUNTIF(E14:E37,"x")</f>
        <v>14</v>
      </c>
      <c r="F9">
        <f t="shared" si="0"/>
        <v>23</v>
      </c>
      <c r="G9">
        <f t="shared" si="0"/>
        <v>20</v>
      </c>
      <c r="H9">
        <f t="shared" si="0"/>
        <v>0</v>
      </c>
      <c r="I9">
        <f t="shared" si="0"/>
        <v>23</v>
      </c>
      <c r="K9">
        <f t="shared" si="0"/>
        <v>23</v>
      </c>
      <c r="L9">
        <f t="shared" si="0"/>
        <v>0</v>
      </c>
      <c r="M9">
        <f t="shared" si="0"/>
        <v>0</v>
      </c>
      <c r="N9">
        <f t="shared" si="0"/>
        <v>6</v>
      </c>
      <c r="O9">
        <f t="shared" si="0"/>
        <v>10</v>
      </c>
      <c r="P9">
        <v>24</v>
      </c>
      <c r="R9">
        <f>COUNT(R14:R37)</f>
        <v>0</v>
      </c>
      <c r="S9">
        <f>COUNT(S14:S38)</f>
        <v>23</v>
      </c>
      <c r="T9">
        <f aca="true" t="shared" si="1" ref="T9:AD9">COUNT(T14:T38)</f>
        <v>23</v>
      </c>
      <c r="U9">
        <f t="shared" si="1"/>
        <v>23</v>
      </c>
      <c r="V9">
        <f t="shared" si="1"/>
        <v>6</v>
      </c>
      <c r="W9">
        <f t="shared" si="1"/>
        <v>14</v>
      </c>
      <c r="X9">
        <f t="shared" si="1"/>
        <v>14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9</v>
      </c>
      <c r="AC9">
        <f t="shared" si="1"/>
        <v>10</v>
      </c>
      <c r="AD9">
        <f t="shared" si="1"/>
        <v>7</v>
      </c>
    </row>
    <row r="10" spans="4:23" ht="12.75">
      <c r="D10" s="30" t="s">
        <v>28</v>
      </c>
      <c r="Q10" s="2"/>
      <c r="R10" s="12" t="s">
        <v>15</v>
      </c>
      <c r="V10" s="2"/>
      <c r="W10" s="6"/>
    </row>
    <row r="11" spans="4:34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/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19" t="s">
        <v>10</v>
      </c>
      <c r="Q11" s="19" t="s">
        <v>5</v>
      </c>
      <c r="R11" s="19"/>
      <c r="S11" s="13" t="s">
        <v>36</v>
      </c>
      <c r="T11" s="17" t="s">
        <v>37</v>
      </c>
      <c r="U11" s="17" t="s">
        <v>16</v>
      </c>
      <c r="V11" s="17" t="s">
        <v>12</v>
      </c>
      <c r="W11" s="17" t="s">
        <v>38</v>
      </c>
      <c r="X11" s="17" t="s">
        <v>40</v>
      </c>
      <c r="Y11" s="17" t="s">
        <v>41</v>
      </c>
      <c r="Z11" s="14" t="s">
        <v>42</v>
      </c>
      <c r="AA11" s="14" t="s">
        <v>43</v>
      </c>
      <c r="AB11" s="14" t="s">
        <v>44</v>
      </c>
      <c r="AC11" s="14" t="s">
        <v>45</v>
      </c>
      <c r="AD11" s="14" t="s">
        <v>48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3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P12" s="20"/>
      <c r="Q12" s="20" t="s">
        <v>4</v>
      </c>
      <c r="R12" s="20" t="s">
        <v>8</v>
      </c>
      <c r="S12" s="15" t="s">
        <v>18</v>
      </c>
      <c r="T12" s="18" t="s">
        <v>18</v>
      </c>
      <c r="U12" s="18" t="s">
        <v>18</v>
      </c>
      <c r="V12" s="18" t="s">
        <v>22</v>
      </c>
      <c r="W12" s="18" t="s">
        <v>39</v>
      </c>
      <c r="X12" s="18" t="s">
        <v>18</v>
      </c>
      <c r="Y12" s="18" t="s">
        <v>18</v>
      </c>
      <c r="Z12" s="16" t="s">
        <v>20</v>
      </c>
      <c r="AA12" s="16" t="s">
        <v>17</v>
      </c>
      <c r="AB12" s="16" t="s">
        <v>19</v>
      </c>
      <c r="AC12" s="16" t="s">
        <v>46</v>
      </c>
      <c r="AD12" s="16" t="s">
        <v>18</v>
      </c>
      <c r="AE12" s="21"/>
      <c r="AF12" s="14" t="s">
        <v>7</v>
      </c>
      <c r="AG12" s="23" t="s">
        <v>7</v>
      </c>
    </row>
    <row r="13" spans="17:18" s="8" customFormat="1" ht="12.75">
      <c r="Q13" s="9"/>
      <c r="R13" s="9"/>
    </row>
    <row r="14" spans="1:32" ht="12.75">
      <c r="A14">
        <v>1</v>
      </c>
      <c r="B14">
        <v>1</v>
      </c>
      <c r="C14" s="33" t="s">
        <v>53</v>
      </c>
      <c r="D14" s="33" t="s">
        <v>77</v>
      </c>
      <c r="E14" s="33" t="s">
        <v>77</v>
      </c>
      <c r="F14" s="33" t="s">
        <v>77</v>
      </c>
      <c r="G14" s="33" t="s">
        <v>77</v>
      </c>
      <c r="H14" s="33">
        <v>125</v>
      </c>
      <c r="I14" s="33" t="s">
        <v>77</v>
      </c>
      <c r="J14" s="33"/>
      <c r="K14" s="33" t="s">
        <v>77</v>
      </c>
      <c r="L14" s="33">
        <v>56</v>
      </c>
      <c r="M14" s="33"/>
      <c r="N14" s="33" t="s">
        <v>77</v>
      </c>
      <c r="O14" s="39" t="s">
        <v>77</v>
      </c>
      <c r="P14" s="38" t="s">
        <v>81</v>
      </c>
      <c r="Q14" s="7"/>
      <c r="R14" s="7"/>
      <c r="S14">
        <v>60</v>
      </c>
      <c r="T14">
        <v>60</v>
      </c>
      <c r="U14">
        <v>60</v>
      </c>
      <c r="W14">
        <v>125</v>
      </c>
      <c r="X14">
        <v>60</v>
      </c>
      <c r="AB14">
        <v>500</v>
      </c>
      <c r="AC14">
        <v>1000</v>
      </c>
      <c r="AD14">
        <v>60</v>
      </c>
      <c r="AE14" s="33">
        <v>2</v>
      </c>
      <c r="AF14" s="26">
        <v>2.5</v>
      </c>
    </row>
    <row r="15" spans="1:32" ht="12.75">
      <c r="A15">
        <v>2</v>
      </c>
      <c r="B15">
        <v>2</v>
      </c>
      <c r="C15" s="33" t="s">
        <v>54</v>
      </c>
      <c r="D15" s="33" t="s">
        <v>77</v>
      </c>
      <c r="E15" s="33" t="s">
        <v>77</v>
      </c>
      <c r="F15" s="33" t="s">
        <v>77</v>
      </c>
      <c r="G15" s="33"/>
      <c r="H15" s="33"/>
      <c r="I15" s="33" t="s">
        <v>77</v>
      </c>
      <c r="J15" s="33"/>
      <c r="K15" s="33" t="s">
        <v>77</v>
      </c>
      <c r="L15" s="33">
        <v>55</v>
      </c>
      <c r="M15" s="33"/>
      <c r="N15" s="33"/>
      <c r="O15" s="39" t="s">
        <v>77</v>
      </c>
      <c r="P15" s="38" t="s">
        <v>82</v>
      </c>
      <c r="Q15" s="7"/>
      <c r="R15" s="7"/>
      <c r="S15">
        <v>60</v>
      </c>
      <c r="T15">
        <v>60</v>
      </c>
      <c r="U15">
        <v>60</v>
      </c>
      <c r="AB15">
        <v>500</v>
      </c>
      <c r="AC15">
        <v>1000</v>
      </c>
      <c r="AE15" s="33">
        <v>20</v>
      </c>
      <c r="AF15">
        <v>5.7</v>
      </c>
    </row>
    <row r="16" spans="1:33" ht="12.75">
      <c r="A16">
        <v>3</v>
      </c>
      <c r="B16">
        <v>3</v>
      </c>
      <c r="C16" s="33" t="s">
        <v>55</v>
      </c>
      <c r="D16" s="33" t="s">
        <v>77</v>
      </c>
      <c r="E16" s="33"/>
      <c r="F16" s="33" t="s">
        <v>77</v>
      </c>
      <c r="G16" s="33" t="s">
        <v>77</v>
      </c>
      <c r="H16" s="33">
        <v>126</v>
      </c>
      <c r="I16" s="33" t="s">
        <v>77</v>
      </c>
      <c r="J16" s="33"/>
      <c r="K16" s="33" t="s">
        <v>77</v>
      </c>
      <c r="L16" s="33">
        <v>54</v>
      </c>
      <c r="M16" s="33"/>
      <c r="N16" s="33"/>
      <c r="P16" s="38" t="s">
        <v>83</v>
      </c>
      <c r="Q16" s="7"/>
      <c r="R16" s="7"/>
      <c r="S16">
        <v>60</v>
      </c>
      <c r="T16">
        <v>60</v>
      </c>
      <c r="U16">
        <v>60</v>
      </c>
      <c r="W16">
        <v>125</v>
      </c>
      <c r="X16">
        <v>60</v>
      </c>
      <c r="AE16" s="38" t="s">
        <v>103</v>
      </c>
      <c r="AF16">
        <v>1.2</v>
      </c>
      <c r="AG16">
        <f>(SUM(S16:AD16)/1000)+AF16</f>
        <v>1.565</v>
      </c>
    </row>
    <row r="17" spans="1:33" ht="12.75">
      <c r="A17">
        <v>4</v>
      </c>
      <c r="B17">
        <v>4</v>
      </c>
      <c r="C17" s="33" t="s">
        <v>56</v>
      </c>
      <c r="D17" s="33" t="s">
        <v>77</v>
      </c>
      <c r="E17" s="33" t="s">
        <v>77</v>
      </c>
      <c r="F17" s="33" t="s">
        <v>77</v>
      </c>
      <c r="G17" s="33" t="s">
        <v>77</v>
      </c>
      <c r="H17" s="33">
        <v>127</v>
      </c>
      <c r="I17" s="33" t="s">
        <v>77</v>
      </c>
      <c r="J17" s="33"/>
      <c r="K17" s="33" t="s">
        <v>77</v>
      </c>
      <c r="L17" s="33">
        <v>53</v>
      </c>
      <c r="M17" s="33"/>
      <c r="N17" s="33" t="s">
        <v>77</v>
      </c>
      <c r="O17" s="39" t="s">
        <v>77</v>
      </c>
      <c r="P17" s="38">
        <v>27</v>
      </c>
      <c r="Q17" s="7"/>
      <c r="R17" s="7"/>
      <c r="S17">
        <v>60</v>
      </c>
      <c r="T17">
        <v>60</v>
      </c>
      <c r="U17">
        <v>60</v>
      </c>
      <c r="AB17">
        <v>500</v>
      </c>
      <c r="AC17">
        <v>1000</v>
      </c>
      <c r="AD17">
        <v>60</v>
      </c>
      <c r="AE17" s="33">
        <v>16</v>
      </c>
      <c r="AF17">
        <v>5</v>
      </c>
      <c r="AG17">
        <f aca="true" t="shared" si="2" ref="AG17:AG38">(SUM(S17:AD17)/1000)+AF17</f>
        <v>6.74</v>
      </c>
    </row>
    <row r="18" spans="1:33" ht="12.75">
      <c r="A18">
        <v>5</v>
      </c>
      <c r="B18">
        <v>5</v>
      </c>
      <c r="C18" s="33" t="s">
        <v>57</v>
      </c>
      <c r="D18" s="33" t="s">
        <v>77</v>
      </c>
      <c r="E18" s="33" t="s">
        <v>77</v>
      </c>
      <c r="F18" s="33" t="s">
        <v>77</v>
      </c>
      <c r="G18" s="33" t="s">
        <v>77</v>
      </c>
      <c r="H18" s="33">
        <v>128</v>
      </c>
      <c r="I18" s="33" t="s">
        <v>77</v>
      </c>
      <c r="J18" s="33"/>
      <c r="K18" s="33" t="s">
        <v>77</v>
      </c>
      <c r="L18" s="33">
        <v>52</v>
      </c>
      <c r="M18" s="33"/>
      <c r="N18" s="33" t="s">
        <v>77</v>
      </c>
      <c r="O18" s="39" t="s">
        <v>77</v>
      </c>
      <c r="P18" s="38" t="s">
        <v>84</v>
      </c>
      <c r="Q18" s="7"/>
      <c r="R18" s="7"/>
      <c r="S18">
        <v>60</v>
      </c>
      <c r="T18">
        <v>60</v>
      </c>
      <c r="U18">
        <v>60</v>
      </c>
      <c r="W18">
        <v>125</v>
      </c>
      <c r="X18">
        <v>60</v>
      </c>
      <c r="AB18">
        <v>500</v>
      </c>
      <c r="AC18">
        <v>1000</v>
      </c>
      <c r="AD18">
        <v>60</v>
      </c>
      <c r="AE18" s="33">
        <v>6</v>
      </c>
      <c r="AF18">
        <v>5</v>
      </c>
      <c r="AG18">
        <f t="shared" si="2"/>
        <v>6.925</v>
      </c>
    </row>
    <row r="19" spans="1:33" ht="12.75">
      <c r="A19">
        <v>6</v>
      </c>
      <c r="B19">
        <v>6</v>
      </c>
      <c r="C19" s="33" t="s">
        <v>58</v>
      </c>
      <c r="D19" s="33" t="s">
        <v>77</v>
      </c>
      <c r="E19" s="33" t="s">
        <v>77</v>
      </c>
      <c r="F19" s="33" t="s">
        <v>77</v>
      </c>
      <c r="G19" s="33" t="s">
        <v>77</v>
      </c>
      <c r="H19" s="33">
        <v>129</v>
      </c>
      <c r="I19" s="33" t="s">
        <v>77</v>
      </c>
      <c r="J19" s="33"/>
      <c r="K19" s="33" t="s">
        <v>77</v>
      </c>
      <c r="L19" s="33">
        <v>51</v>
      </c>
      <c r="M19" s="33"/>
      <c r="N19" s="33" t="s">
        <v>77</v>
      </c>
      <c r="O19" s="39" t="s">
        <v>77</v>
      </c>
      <c r="P19" s="38" t="s">
        <v>85</v>
      </c>
      <c r="Q19" s="7"/>
      <c r="R19" s="7"/>
      <c r="S19">
        <v>60</v>
      </c>
      <c r="T19">
        <v>60</v>
      </c>
      <c r="U19">
        <v>60</v>
      </c>
      <c r="AB19">
        <v>500</v>
      </c>
      <c r="AC19">
        <v>1000</v>
      </c>
      <c r="AD19">
        <v>60</v>
      </c>
      <c r="AE19" s="33">
        <v>7</v>
      </c>
      <c r="AF19">
        <v>4.65</v>
      </c>
      <c r="AG19">
        <f t="shared" si="2"/>
        <v>6.390000000000001</v>
      </c>
    </row>
    <row r="20" spans="1:34" ht="12.75">
      <c r="A20">
        <v>7</v>
      </c>
      <c r="B20">
        <v>7</v>
      </c>
      <c r="C20" s="33" t="s">
        <v>59</v>
      </c>
      <c r="D20" s="33" t="s">
        <v>77</v>
      </c>
      <c r="E20" s="33"/>
      <c r="F20" s="33" t="s">
        <v>77</v>
      </c>
      <c r="G20" s="33" t="s">
        <v>77</v>
      </c>
      <c r="H20" s="33">
        <v>130</v>
      </c>
      <c r="I20" s="33" t="s">
        <v>77</v>
      </c>
      <c r="J20" s="33"/>
      <c r="K20" s="33" t="s">
        <v>77</v>
      </c>
      <c r="L20" s="33">
        <v>50</v>
      </c>
      <c r="M20" s="33"/>
      <c r="N20" s="33"/>
      <c r="P20" s="38" t="s">
        <v>86</v>
      </c>
      <c r="Q20" s="7"/>
      <c r="R20" s="7"/>
      <c r="S20">
        <v>60</v>
      </c>
      <c r="T20">
        <v>60</v>
      </c>
      <c r="U20">
        <v>60</v>
      </c>
      <c r="W20">
        <v>125</v>
      </c>
      <c r="X20">
        <v>60</v>
      </c>
      <c r="AE20" s="38" t="s">
        <v>104</v>
      </c>
      <c r="AF20">
        <v>7.2</v>
      </c>
      <c r="AG20">
        <f t="shared" si="2"/>
        <v>7.565</v>
      </c>
      <c r="AH20" s="30" t="s">
        <v>114</v>
      </c>
    </row>
    <row r="21" spans="1:33" ht="12.75">
      <c r="A21">
        <v>8</v>
      </c>
      <c r="B21">
        <v>8</v>
      </c>
      <c r="C21" s="33" t="s">
        <v>60</v>
      </c>
      <c r="D21" s="33" t="s">
        <v>77</v>
      </c>
      <c r="E21" s="33" t="s">
        <v>77</v>
      </c>
      <c r="F21" s="33" t="s">
        <v>77</v>
      </c>
      <c r="G21" s="33" t="s">
        <v>77</v>
      </c>
      <c r="H21" s="33">
        <v>131</v>
      </c>
      <c r="I21" s="33" t="s">
        <v>77</v>
      </c>
      <c r="J21" s="33"/>
      <c r="K21" s="33" t="s">
        <v>77</v>
      </c>
      <c r="L21" s="33">
        <v>49</v>
      </c>
      <c r="M21" s="33"/>
      <c r="N21" s="33"/>
      <c r="P21" s="38">
        <v>24</v>
      </c>
      <c r="Q21" s="7"/>
      <c r="R21" s="7"/>
      <c r="S21">
        <v>60</v>
      </c>
      <c r="T21">
        <v>60</v>
      </c>
      <c r="U21">
        <v>60</v>
      </c>
      <c r="AE21" s="38" t="s">
        <v>105</v>
      </c>
      <c r="AF21">
        <v>7.3</v>
      </c>
      <c r="AG21">
        <f t="shared" si="2"/>
        <v>7.4799999999999995</v>
      </c>
    </row>
    <row r="22" spans="1:33" ht="12.75">
      <c r="A22">
        <v>9</v>
      </c>
      <c r="B22">
        <v>9</v>
      </c>
      <c r="C22" s="33" t="s">
        <v>61</v>
      </c>
      <c r="D22" s="33" t="s">
        <v>77</v>
      </c>
      <c r="E22" s="33" t="s">
        <v>77</v>
      </c>
      <c r="F22" s="33" t="s">
        <v>77</v>
      </c>
      <c r="G22" s="33" t="s">
        <v>77</v>
      </c>
      <c r="H22" s="33">
        <v>132</v>
      </c>
      <c r="I22" s="33" t="s">
        <v>77</v>
      </c>
      <c r="J22" s="33"/>
      <c r="K22" s="33" t="s">
        <v>77</v>
      </c>
      <c r="L22" s="33">
        <v>48</v>
      </c>
      <c r="M22" s="33"/>
      <c r="N22" s="33" t="s">
        <v>77</v>
      </c>
      <c r="O22" s="39" t="s">
        <v>77</v>
      </c>
      <c r="P22" s="38" t="s">
        <v>87</v>
      </c>
      <c r="Q22" s="7"/>
      <c r="R22" s="7"/>
      <c r="S22">
        <v>60</v>
      </c>
      <c r="T22">
        <v>60</v>
      </c>
      <c r="U22">
        <v>60</v>
      </c>
      <c r="W22">
        <v>125</v>
      </c>
      <c r="X22">
        <v>60</v>
      </c>
      <c r="AB22">
        <v>500</v>
      </c>
      <c r="AC22">
        <v>1000</v>
      </c>
      <c r="AD22">
        <v>60</v>
      </c>
      <c r="AE22" s="38">
        <v>9</v>
      </c>
      <c r="AF22">
        <v>3.25</v>
      </c>
      <c r="AG22">
        <f t="shared" si="2"/>
        <v>5.175</v>
      </c>
    </row>
    <row r="23" spans="1:33" ht="12.75">
      <c r="A23">
        <v>10</v>
      </c>
      <c r="B23">
        <v>10</v>
      </c>
      <c r="C23" s="33" t="s">
        <v>62</v>
      </c>
      <c r="D23" s="33" t="s">
        <v>77</v>
      </c>
      <c r="E23" s="33"/>
      <c r="F23" s="33" t="s">
        <v>77</v>
      </c>
      <c r="G23" s="33" t="s">
        <v>77</v>
      </c>
      <c r="H23" s="33">
        <v>133</v>
      </c>
      <c r="I23" s="33" t="s">
        <v>77</v>
      </c>
      <c r="J23" s="33"/>
      <c r="K23" s="33" t="s">
        <v>77</v>
      </c>
      <c r="L23" s="33">
        <v>47</v>
      </c>
      <c r="M23" s="33"/>
      <c r="N23" s="33"/>
      <c r="P23" s="38" t="s">
        <v>88</v>
      </c>
      <c r="Q23" s="7"/>
      <c r="R23" s="7"/>
      <c r="S23">
        <v>60</v>
      </c>
      <c r="T23">
        <v>60</v>
      </c>
      <c r="U23">
        <v>60</v>
      </c>
      <c r="AE23" s="38" t="s">
        <v>106</v>
      </c>
      <c r="AF23">
        <v>9.2</v>
      </c>
      <c r="AG23">
        <f t="shared" si="2"/>
        <v>9.379999999999999</v>
      </c>
    </row>
    <row r="24" spans="1:33" ht="12.75">
      <c r="A24">
        <v>11</v>
      </c>
      <c r="B24">
        <v>11</v>
      </c>
      <c r="C24" s="33" t="s">
        <v>63</v>
      </c>
      <c r="D24" s="33" t="s">
        <v>77</v>
      </c>
      <c r="E24" s="33" t="s">
        <v>77</v>
      </c>
      <c r="F24" s="33" t="s">
        <v>77</v>
      </c>
      <c r="G24" s="33"/>
      <c r="H24" s="33"/>
      <c r="I24" s="33" t="s">
        <v>77</v>
      </c>
      <c r="J24" s="33"/>
      <c r="K24" s="33" t="s">
        <v>77</v>
      </c>
      <c r="L24" s="33">
        <v>46</v>
      </c>
      <c r="M24" s="33"/>
      <c r="N24" s="33"/>
      <c r="O24" s="39" t="s">
        <v>77</v>
      </c>
      <c r="P24" s="38" t="s">
        <v>89</v>
      </c>
      <c r="Q24" s="7"/>
      <c r="R24" s="7"/>
      <c r="S24">
        <v>60</v>
      </c>
      <c r="T24">
        <v>60</v>
      </c>
      <c r="U24">
        <v>60</v>
      </c>
      <c r="W24">
        <v>125</v>
      </c>
      <c r="X24">
        <v>60</v>
      </c>
      <c r="AB24">
        <v>500</v>
      </c>
      <c r="AE24" s="38" t="s">
        <v>107</v>
      </c>
      <c r="AF24">
        <v>6.4</v>
      </c>
      <c r="AG24">
        <f t="shared" si="2"/>
        <v>7.265000000000001</v>
      </c>
    </row>
    <row r="25" spans="1:33" ht="12.75">
      <c r="A25">
        <v>12</v>
      </c>
      <c r="B25">
        <v>12</v>
      </c>
      <c r="C25" s="33" t="s">
        <v>64</v>
      </c>
      <c r="D25" s="33" t="s">
        <v>77</v>
      </c>
      <c r="E25" s="33"/>
      <c r="F25" s="33" t="s">
        <v>77</v>
      </c>
      <c r="G25" s="33" t="s">
        <v>77</v>
      </c>
      <c r="H25" s="33">
        <v>134</v>
      </c>
      <c r="I25" s="33" t="s">
        <v>77</v>
      </c>
      <c r="J25" s="33"/>
      <c r="K25" s="33" t="s">
        <v>77</v>
      </c>
      <c r="L25" s="33">
        <v>45</v>
      </c>
      <c r="M25" s="33"/>
      <c r="N25" s="33"/>
      <c r="P25" s="38">
        <v>1</v>
      </c>
      <c r="Q25" s="7"/>
      <c r="R25" s="7"/>
      <c r="S25">
        <v>60</v>
      </c>
      <c r="T25">
        <v>60</v>
      </c>
      <c r="U25">
        <v>60</v>
      </c>
      <c r="AC25">
        <v>4000</v>
      </c>
      <c r="AE25" s="33">
        <v>17</v>
      </c>
      <c r="AF25">
        <v>4.75</v>
      </c>
      <c r="AG25">
        <f t="shared" si="2"/>
        <v>8.93</v>
      </c>
    </row>
    <row r="26" spans="1:33" s="10" customFormat="1" ht="12.75">
      <c r="A26" s="10">
        <v>13</v>
      </c>
      <c r="B26" s="10">
        <v>13</v>
      </c>
      <c r="C26" s="35" t="s">
        <v>65</v>
      </c>
      <c r="D26" s="33" t="s">
        <v>77</v>
      </c>
      <c r="E26" s="33" t="s">
        <v>77</v>
      </c>
      <c r="F26" s="33" t="s">
        <v>77</v>
      </c>
      <c r="G26" s="33" t="s">
        <v>77</v>
      </c>
      <c r="H26" s="33">
        <v>135</v>
      </c>
      <c r="I26" s="33" t="s">
        <v>77</v>
      </c>
      <c r="J26" s="33"/>
      <c r="K26" s="33" t="s">
        <v>77</v>
      </c>
      <c r="L26" s="33">
        <v>44</v>
      </c>
      <c r="M26" s="33"/>
      <c r="N26" s="33"/>
      <c r="P26" s="35" t="s">
        <v>90</v>
      </c>
      <c r="Q26" s="11"/>
      <c r="S26">
        <v>60</v>
      </c>
      <c r="T26">
        <v>60</v>
      </c>
      <c r="U26">
        <v>60</v>
      </c>
      <c r="V26"/>
      <c r="W26">
        <v>125</v>
      </c>
      <c r="X26">
        <v>60</v>
      </c>
      <c r="AE26" s="36">
        <v>13</v>
      </c>
      <c r="AF26">
        <v>7.4</v>
      </c>
      <c r="AG26">
        <f t="shared" si="2"/>
        <v>7.765000000000001</v>
      </c>
    </row>
    <row r="27" spans="1:34" s="10" customFormat="1" ht="12.75">
      <c r="A27" s="10">
        <v>14</v>
      </c>
      <c r="B27" s="10">
        <v>14</v>
      </c>
      <c r="C27" s="36" t="s">
        <v>66</v>
      </c>
      <c r="D27" s="33" t="s">
        <v>77</v>
      </c>
      <c r="E27" s="33"/>
      <c r="F27" s="33" t="s">
        <v>77</v>
      </c>
      <c r="G27" s="33" t="s">
        <v>77</v>
      </c>
      <c r="H27" s="33">
        <v>136</v>
      </c>
      <c r="I27" s="33" t="s">
        <v>77</v>
      </c>
      <c r="J27" s="33"/>
      <c r="K27" s="33" t="s">
        <v>77</v>
      </c>
      <c r="L27" s="33">
        <v>43</v>
      </c>
      <c r="M27" s="33"/>
      <c r="N27" s="33"/>
      <c r="P27" s="35" t="s">
        <v>91</v>
      </c>
      <c r="Q27" s="11"/>
      <c r="R27" s="11"/>
      <c r="S27">
        <v>60</v>
      </c>
      <c r="T27">
        <v>60</v>
      </c>
      <c r="U27">
        <v>60</v>
      </c>
      <c r="V27" s="28"/>
      <c r="W27"/>
      <c r="X27"/>
      <c r="AE27" s="36">
        <v>23</v>
      </c>
      <c r="AF27">
        <v>9.5</v>
      </c>
      <c r="AG27">
        <f t="shared" si="2"/>
        <v>9.68</v>
      </c>
      <c r="AH27" s="25"/>
    </row>
    <row r="28" spans="1:34" s="10" customFormat="1" ht="12.75">
      <c r="A28" s="10">
        <v>15</v>
      </c>
      <c r="B28" s="10">
        <v>15</v>
      </c>
      <c r="C28" s="36" t="s">
        <v>67</v>
      </c>
      <c r="D28" s="33" t="s">
        <v>77</v>
      </c>
      <c r="E28" s="33" t="s">
        <v>77</v>
      </c>
      <c r="F28" s="33" t="s">
        <v>77</v>
      </c>
      <c r="G28" s="33" t="s">
        <v>77</v>
      </c>
      <c r="H28" s="33">
        <v>137</v>
      </c>
      <c r="I28" s="33" t="s">
        <v>77</v>
      </c>
      <c r="J28" s="33"/>
      <c r="K28" s="33" t="s">
        <v>77</v>
      </c>
      <c r="L28" s="33">
        <v>42</v>
      </c>
      <c r="M28" s="33"/>
      <c r="N28" s="33" t="s">
        <v>77</v>
      </c>
      <c r="O28" s="36" t="s">
        <v>77</v>
      </c>
      <c r="P28" s="35" t="s">
        <v>92</v>
      </c>
      <c r="Q28" s="11"/>
      <c r="S28">
        <v>60</v>
      </c>
      <c r="T28">
        <v>60</v>
      </c>
      <c r="U28">
        <v>60</v>
      </c>
      <c r="V28"/>
      <c r="W28">
        <v>125</v>
      </c>
      <c r="X28">
        <v>60</v>
      </c>
      <c r="AB28" s="10">
        <v>500</v>
      </c>
      <c r="AC28" s="10">
        <v>4000</v>
      </c>
      <c r="AD28" s="10">
        <v>60</v>
      </c>
      <c r="AE28" s="35">
        <v>14</v>
      </c>
      <c r="AF28" s="10">
        <v>2</v>
      </c>
      <c r="AG28">
        <f t="shared" si="2"/>
        <v>6.925</v>
      </c>
      <c r="AH28" s="25"/>
    </row>
    <row r="29" spans="1:34" s="10" customFormat="1" ht="12.75">
      <c r="A29" s="10">
        <v>16</v>
      </c>
      <c r="B29" s="10">
        <v>16</v>
      </c>
      <c r="C29" s="36" t="s">
        <v>68</v>
      </c>
      <c r="D29" s="33" t="s">
        <v>77</v>
      </c>
      <c r="E29" s="33"/>
      <c r="F29" s="33" t="s">
        <v>77</v>
      </c>
      <c r="G29" s="33" t="s">
        <v>77</v>
      </c>
      <c r="H29" s="33">
        <v>138</v>
      </c>
      <c r="I29" s="33" t="s">
        <v>77</v>
      </c>
      <c r="J29" s="33"/>
      <c r="K29" s="33" t="s">
        <v>77</v>
      </c>
      <c r="L29" s="33">
        <v>41</v>
      </c>
      <c r="M29" s="33"/>
      <c r="N29" s="33"/>
      <c r="P29" s="35" t="s">
        <v>93</v>
      </c>
      <c r="Q29" s="11"/>
      <c r="R29" s="11"/>
      <c r="S29">
        <v>60</v>
      </c>
      <c r="T29">
        <v>60</v>
      </c>
      <c r="U29">
        <v>60</v>
      </c>
      <c r="V29"/>
      <c r="W29"/>
      <c r="AE29" s="35" t="s">
        <v>108</v>
      </c>
      <c r="AF29" s="10">
        <v>7</v>
      </c>
      <c r="AG29">
        <f t="shared" si="2"/>
        <v>7.18</v>
      </c>
      <c r="AH29" s="10" t="s">
        <v>116</v>
      </c>
    </row>
    <row r="30" spans="1:33" s="10" customFormat="1" ht="12.75">
      <c r="A30" s="10">
        <v>17</v>
      </c>
      <c r="B30" s="10">
        <v>17</v>
      </c>
      <c r="C30" s="36" t="s">
        <v>69</v>
      </c>
      <c r="D30" s="33" t="s">
        <v>77</v>
      </c>
      <c r="E30" s="33" t="s">
        <v>77</v>
      </c>
      <c r="F30" s="33" t="s">
        <v>77</v>
      </c>
      <c r="G30" s="33"/>
      <c r="H30" s="35"/>
      <c r="I30" s="33" t="s">
        <v>77</v>
      </c>
      <c r="J30" s="33"/>
      <c r="K30" s="33" t="s">
        <v>77</v>
      </c>
      <c r="L30" s="33">
        <v>40</v>
      </c>
      <c r="M30" s="33"/>
      <c r="N30" s="33"/>
      <c r="P30" s="35" t="s">
        <v>94</v>
      </c>
      <c r="Q30" s="11"/>
      <c r="R30" s="11"/>
      <c r="S30">
        <v>60</v>
      </c>
      <c r="T30">
        <v>60</v>
      </c>
      <c r="U30">
        <v>60</v>
      </c>
      <c r="V30">
        <v>100</v>
      </c>
      <c r="W30">
        <v>125</v>
      </c>
      <c r="X30">
        <v>60</v>
      </c>
      <c r="AE30" s="35" t="s">
        <v>109</v>
      </c>
      <c r="AF30" s="10">
        <v>8.5</v>
      </c>
      <c r="AG30">
        <f t="shared" si="2"/>
        <v>8.965</v>
      </c>
    </row>
    <row r="31" spans="1:34" s="10" customFormat="1" ht="12.75">
      <c r="A31" s="10">
        <v>18</v>
      </c>
      <c r="B31" s="10">
        <v>18</v>
      </c>
      <c r="C31" s="36" t="s">
        <v>70</v>
      </c>
      <c r="D31" s="33" t="s">
        <v>77</v>
      </c>
      <c r="E31" s="33"/>
      <c r="F31" s="33" t="s">
        <v>77</v>
      </c>
      <c r="G31" s="33" t="s">
        <v>77</v>
      </c>
      <c r="H31" s="33">
        <v>139</v>
      </c>
      <c r="I31" s="33" t="s">
        <v>77</v>
      </c>
      <c r="J31" s="33"/>
      <c r="K31" s="33" t="s">
        <v>77</v>
      </c>
      <c r="L31" s="33">
        <v>39</v>
      </c>
      <c r="M31" s="33"/>
      <c r="N31" s="33"/>
      <c r="P31" s="35" t="s">
        <v>95</v>
      </c>
      <c r="Q31" s="11"/>
      <c r="R31" s="11"/>
      <c r="S31">
        <v>60</v>
      </c>
      <c r="T31">
        <v>60</v>
      </c>
      <c r="U31">
        <v>60</v>
      </c>
      <c r="V31">
        <v>100</v>
      </c>
      <c r="W31"/>
      <c r="X31"/>
      <c r="AC31" s="10">
        <v>4000</v>
      </c>
      <c r="AE31" s="35" t="s">
        <v>110</v>
      </c>
      <c r="AF31" s="10">
        <v>5.1</v>
      </c>
      <c r="AG31">
        <f t="shared" si="2"/>
        <v>9.379999999999999</v>
      </c>
      <c r="AH31" s="25"/>
    </row>
    <row r="32" spans="1:33" s="10" customFormat="1" ht="12.75">
      <c r="A32" s="10">
        <v>19</v>
      </c>
      <c r="B32" s="10">
        <v>19</v>
      </c>
      <c r="C32" s="36" t="s">
        <v>71</v>
      </c>
      <c r="D32" s="33" t="s">
        <v>77</v>
      </c>
      <c r="E32" s="33" t="s">
        <v>77</v>
      </c>
      <c r="F32" s="33" t="s">
        <v>77</v>
      </c>
      <c r="G32" s="33" t="s">
        <v>77</v>
      </c>
      <c r="H32" s="33">
        <v>140</v>
      </c>
      <c r="I32" s="33" t="s">
        <v>77</v>
      </c>
      <c r="J32" s="33"/>
      <c r="K32" s="33" t="s">
        <v>77</v>
      </c>
      <c r="L32" s="33">
        <v>38</v>
      </c>
      <c r="M32" s="33"/>
      <c r="N32" s="33"/>
      <c r="P32" s="35" t="s">
        <v>96</v>
      </c>
      <c r="Q32" s="11"/>
      <c r="R32" s="11"/>
      <c r="S32">
        <v>60</v>
      </c>
      <c r="T32">
        <v>60</v>
      </c>
      <c r="U32">
        <v>60</v>
      </c>
      <c r="V32">
        <v>100</v>
      </c>
      <c r="W32">
        <v>125</v>
      </c>
      <c r="X32">
        <v>60</v>
      </c>
      <c r="AE32" s="35" t="s">
        <v>111</v>
      </c>
      <c r="AF32" s="10">
        <v>8.3</v>
      </c>
      <c r="AG32">
        <f t="shared" si="2"/>
        <v>8.765</v>
      </c>
    </row>
    <row r="33" spans="1:33" s="10" customFormat="1" ht="12.75">
      <c r="A33" s="10">
        <v>20</v>
      </c>
      <c r="B33" s="10">
        <v>20</v>
      </c>
      <c r="C33" s="36" t="s">
        <v>72</v>
      </c>
      <c r="D33" s="33" t="s">
        <v>77</v>
      </c>
      <c r="E33" s="33"/>
      <c r="F33" s="33" t="s">
        <v>77</v>
      </c>
      <c r="G33" s="33" t="s">
        <v>77</v>
      </c>
      <c r="H33" s="33">
        <v>141</v>
      </c>
      <c r="I33" s="33" t="s">
        <v>77</v>
      </c>
      <c r="J33" s="33"/>
      <c r="K33" s="33" t="s">
        <v>77</v>
      </c>
      <c r="L33" s="33">
        <v>37</v>
      </c>
      <c r="M33" s="33"/>
      <c r="N33" s="33"/>
      <c r="P33" s="35" t="s">
        <v>97</v>
      </c>
      <c r="Q33" s="11"/>
      <c r="R33" s="11"/>
      <c r="S33">
        <v>60</v>
      </c>
      <c r="T33">
        <v>60</v>
      </c>
      <c r="U33">
        <v>60</v>
      </c>
      <c r="V33"/>
      <c r="W33">
        <v>125</v>
      </c>
      <c r="X33" s="10">
        <v>60</v>
      </c>
      <c r="AE33" s="35" t="s">
        <v>112</v>
      </c>
      <c r="AF33" s="10">
        <v>4.8</v>
      </c>
      <c r="AG33">
        <f t="shared" si="2"/>
        <v>5.165</v>
      </c>
    </row>
    <row r="34" spans="1:34" s="10" customFormat="1" ht="12.75">
      <c r="A34" s="10">
        <v>21</v>
      </c>
      <c r="B34" s="10">
        <v>21</v>
      </c>
      <c r="C34" s="36" t="s">
        <v>73</v>
      </c>
      <c r="D34" s="33" t="s">
        <v>77</v>
      </c>
      <c r="E34" s="33" t="s">
        <v>77</v>
      </c>
      <c r="F34" s="33" t="s">
        <v>77</v>
      </c>
      <c r="G34" s="33" t="s">
        <v>77</v>
      </c>
      <c r="H34" s="33">
        <v>142</v>
      </c>
      <c r="I34" s="33" t="s">
        <v>77</v>
      </c>
      <c r="J34" s="33"/>
      <c r="K34" s="33" t="s">
        <v>77</v>
      </c>
      <c r="L34" s="33">
        <v>36</v>
      </c>
      <c r="M34" s="33"/>
      <c r="N34" s="33"/>
      <c r="O34" s="36" t="s">
        <v>77</v>
      </c>
      <c r="P34" s="35" t="s">
        <v>98</v>
      </c>
      <c r="Q34" s="11"/>
      <c r="R34" s="11"/>
      <c r="S34">
        <v>60</v>
      </c>
      <c r="T34">
        <v>60</v>
      </c>
      <c r="U34">
        <v>60</v>
      </c>
      <c r="V34">
        <v>100</v>
      </c>
      <c r="W34">
        <v>125</v>
      </c>
      <c r="X34" s="10">
        <v>60</v>
      </c>
      <c r="AB34" s="10" t="s">
        <v>101</v>
      </c>
      <c r="AC34" s="10" t="s">
        <v>102</v>
      </c>
      <c r="AE34" s="36">
        <v>16</v>
      </c>
      <c r="AF34" s="10">
        <v>0.2</v>
      </c>
      <c r="AG34">
        <f t="shared" si="2"/>
        <v>0.665</v>
      </c>
      <c r="AH34" s="10" t="s">
        <v>115</v>
      </c>
    </row>
    <row r="35" spans="1:33" s="10" customFormat="1" ht="12.75">
      <c r="A35" s="10">
        <v>22</v>
      </c>
      <c r="B35" s="10">
        <v>22</v>
      </c>
      <c r="C35" s="36" t="s">
        <v>74</v>
      </c>
      <c r="D35" s="33" t="s">
        <v>77</v>
      </c>
      <c r="E35" s="33"/>
      <c r="F35" s="33" t="s">
        <v>77</v>
      </c>
      <c r="G35" s="33" t="s">
        <v>77</v>
      </c>
      <c r="H35" s="33">
        <v>143</v>
      </c>
      <c r="I35" s="33" t="s">
        <v>77</v>
      </c>
      <c r="J35" s="33"/>
      <c r="K35" s="33" t="s">
        <v>77</v>
      </c>
      <c r="L35" s="33">
        <v>35</v>
      </c>
      <c r="M35" s="33"/>
      <c r="N35" s="33"/>
      <c r="P35" s="35" t="s">
        <v>99</v>
      </c>
      <c r="Q35" s="11"/>
      <c r="R35" s="11"/>
      <c r="S35">
        <v>60</v>
      </c>
      <c r="T35">
        <v>60</v>
      </c>
      <c r="U35">
        <v>60</v>
      </c>
      <c r="V35">
        <v>100</v>
      </c>
      <c r="W35">
        <v>125</v>
      </c>
      <c r="X35" s="10">
        <v>60</v>
      </c>
      <c r="AE35" s="36">
        <v>19</v>
      </c>
      <c r="AF35" s="10">
        <v>4.75</v>
      </c>
      <c r="AG35">
        <f t="shared" si="2"/>
        <v>5.215</v>
      </c>
    </row>
    <row r="36" spans="1:34" s="10" customFormat="1" ht="12.75">
      <c r="A36" s="10">
        <v>23</v>
      </c>
      <c r="B36" s="10">
        <v>23</v>
      </c>
      <c r="C36" s="36" t="s">
        <v>75</v>
      </c>
      <c r="D36" s="33"/>
      <c r="E36" s="33"/>
      <c r="F36" s="33"/>
      <c r="G36" s="33"/>
      <c r="H36" s="35"/>
      <c r="I36" s="33"/>
      <c r="J36" s="33"/>
      <c r="K36" s="33"/>
      <c r="L36" s="33"/>
      <c r="M36" s="33"/>
      <c r="N36" s="33"/>
      <c r="P36" s="35"/>
      <c r="Q36" s="11"/>
      <c r="R36" s="11"/>
      <c r="S36"/>
      <c r="T36"/>
      <c r="U36"/>
      <c r="V36"/>
      <c r="W36"/>
      <c r="AE36" s="36"/>
      <c r="AG36">
        <f t="shared" si="2"/>
        <v>0</v>
      </c>
      <c r="AH36" s="25"/>
    </row>
    <row r="37" spans="1:34" s="10" customFormat="1" ht="12.75">
      <c r="A37" s="10">
        <v>24</v>
      </c>
      <c r="B37" s="10">
        <v>24</v>
      </c>
      <c r="C37" s="36" t="s">
        <v>76</v>
      </c>
      <c r="D37" s="33" t="s">
        <v>77</v>
      </c>
      <c r="E37" s="33" t="s">
        <v>77</v>
      </c>
      <c r="F37" s="33" t="s">
        <v>77</v>
      </c>
      <c r="G37" s="33" t="s">
        <v>77</v>
      </c>
      <c r="H37" s="33">
        <v>144</v>
      </c>
      <c r="I37" s="33" t="s">
        <v>77</v>
      </c>
      <c r="J37" s="33"/>
      <c r="K37" s="33" t="s">
        <v>77</v>
      </c>
      <c r="L37" s="33">
        <v>34</v>
      </c>
      <c r="M37" s="33"/>
      <c r="N37" s="33"/>
      <c r="O37" s="36" t="s">
        <v>77</v>
      </c>
      <c r="P37" s="35" t="s">
        <v>100</v>
      </c>
      <c r="Q37" s="11"/>
      <c r="R37" s="11"/>
      <c r="S37"/>
      <c r="T37"/>
      <c r="U37"/>
      <c r="V37"/>
      <c r="AC37" s="10">
        <v>3800</v>
      </c>
      <c r="AE37" s="35"/>
      <c r="AF37" s="10">
        <v>0</v>
      </c>
      <c r="AG37">
        <f t="shared" si="2"/>
        <v>3.8</v>
      </c>
      <c r="AH37" s="25"/>
    </row>
    <row r="38" spans="2:33" ht="12.75">
      <c r="B38" s="40" t="s">
        <v>113</v>
      </c>
      <c r="P38" s="33">
        <v>14</v>
      </c>
      <c r="S38">
        <v>60</v>
      </c>
      <c r="T38">
        <v>60</v>
      </c>
      <c r="U38">
        <v>60</v>
      </c>
      <c r="V38">
        <v>100</v>
      </c>
      <c r="W38" s="10">
        <v>125</v>
      </c>
      <c r="X38" s="10">
        <v>60</v>
      </c>
      <c r="Y38" s="10"/>
      <c r="Z38" s="10"/>
      <c r="AA38" s="10"/>
      <c r="AB38" s="10">
        <v>500</v>
      </c>
      <c r="AC38" s="10"/>
      <c r="AD38" s="10">
        <v>60</v>
      </c>
      <c r="AE38" s="35">
        <v>3</v>
      </c>
      <c r="AF38" s="10">
        <v>3.1</v>
      </c>
      <c r="AG38">
        <f t="shared" si="2"/>
        <v>4.125</v>
      </c>
    </row>
    <row r="39" ht="12.75">
      <c r="AG39">
        <f>SUM(AG14:AG37)</f>
        <v>140.92</v>
      </c>
    </row>
  </sheetData>
  <sheetProtection/>
  <printOptions/>
  <pageMargins left="0.787401575" right="0.787401575" top="0.984251969" bottom="0.984251969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9" sqref="A9:IV9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/>
      <c r="H2" s="41" t="s">
        <v>276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273</v>
      </c>
      <c r="P4" t="s">
        <v>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93</v>
      </c>
      <c r="D5" s="4"/>
      <c r="E5" s="4"/>
      <c r="F5" s="4"/>
      <c r="G5" s="4"/>
      <c r="H5" s="4"/>
      <c r="I5" s="4"/>
      <c r="J5" s="4"/>
      <c r="K5" s="4"/>
      <c r="L5" s="4"/>
      <c r="M5" s="4"/>
      <c r="P5" s="1">
        <v>42775</v>
      </c>
      <c r="R5" s="3"/>
    </row>
    <row r="6" ht="12.75">
      <c r="A6" t="s">
        <v>51</v>
      </c>
    </row>
    <row r="7" spans="1:3" ht="12.75">
      <c r="A7" t="s">
        <v>52</v>
      </c>
      <c r="C7" s="30">
        <v>1220</v>
      </c>
    </row>
    <row r="8" ht="12.75">
      <c r="A8" t="s">
        <v>23</v>
      </c>
    </row>
    <row r="9" spans="4:29" ht="12.75">
      <c r="D9">
        <f>COUNTIF(D14:D37,"x")</f>
        <v>15</v>
      </c>
      <c r="E9">
        <f aca="true" t="shared" si="0" ref="E9:N9">COUNTIF(E14:E37,"x")</f>
        <v>9</v>
      </c>
      <c r="F9">
        <f t="shared" si="0"/>
        <v>15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15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5</v>
      </c>
      <c r="O9">
        <v>15</v>
      </c>
      <c r="Q9">
        <f>COUNT(Q14:Q37)</f>
        <v>0</v>
      </c>
      <c r="R9">
        <f aca="true" t="shared" si="1" ref="R9:AC9">COUNT(R14:R37)</f>
        <v>15</v>
      </c>
      <c r="S9">
        <f t="shared" si="1"/>
        <v>15</v>
      </c>
      <c r="T9">
        <f t="shared" si="1"/>
        <v>15</v>
      </c>
      <c r="U9">
        <f t="shared" si="1"/>
        <v>15</v>
      </c>
      <c r="V9">
        <f t="shared" si="1"/>
        <v>8</v>
      </c>
      <c r="W9">
        <f t="shared" si="1"/>
        <v>15</v>
      </c>
      <c r="X9">
        <f t="shared" si="1"/>
        <v>1</v>
      </c>
      <c r="Y9">
        <f t="shared" si="1"/>
        <v>1</v>
      </c>
      <c r="Z9">
        <f t="shared" si="1"/>
        <v>1</v>
      </c>
      <c r="AA9">
        <f t="shared" si="1"/>
        <v>7</v>
      </c>
      <c r="AB9">
        <f t="shared" si="1"/>
        <v>0</v>
      </c>
      <c r="AC9">
        <f t="shared" si="1"/>
        <v>12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53">
        <v>1220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/>
      <c r="N14" s="36" t="s">
        <v>77</v>
      </c>
      <c r="O14" s="36">
        <v>17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125</v>
      </c>
      <c r="W14" s="52">
        <v>60</v>
      </c>
      <c r="X14" s="52"/>
      <c r="Y14" s="52"/>
      <c r="Z14" s="52"/>
      <c r="AA14" s="25">
        <v>1000</v>
      </c>
      <c r="AB14" s="52"/>
      <c r="AC14" s="52">
        <v>60</v>
      </c>
      <c r="AD14" s="53">
        <v>1</v>
      </c>
      <c r="AE14" s="55">
        <v>6.8</v>
      </c>
      <c r="AF14" s="52">
        <f>(SUM(R14:AC14)/1000)+AE14</f>
        <v>8.325</v>
      </c>
      <c r="AG14" s="52"/>
      <c r="AH14" s="52">
        <v>1</v>
      </c>
    </row>
    <row r="15" spans="1:34" ht="12.75">
      <c r="A15" s="59">
        <v>2</v>
      </c>
      <c r="B15" s="59">
        <v>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62"/>
      <c r="P15" s="63"/>
      <c r="Q15" s="63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59"/>
      <c r="AF15" s="59"/>
      <c r="AG15" s="59"/>
      <c r="AH15" s="59">
        <v>2</v>
      </c>
    </row>
    <row r="16" spans="1:34" ht="12.75">
      <c r="A16" s="52">
        <v>3</v>
      </c>
      <c r="B16" s="52">
        <v>3</v>
      </c>
      <c r="C16" s="53">
        <v>1112</v>
      </c>
      <c r="D16" s="53" t="s">
        <v>77</v>
      </c>
      <c r="E16" s="53" t="s">
        <v>77</v>
      </c>
      <c r="F16" s="53" t="s">
        <v>77</v>
      </c>
      <c r="G16" s="52"/>
      <c r="H16" s="53"/>
      <c r="I16" s="52"/>
      <c r="J16" s="53" t="s">
        <v>77</v>
      </c>
      <c r="K16" s="53"/>
      <c r="L16" s="53"/>
      <c r="M16" s="53"/>
      <c r="N16" s="53"/>
      <c r="O16" s="35" t="s">
        <v>165</v>
      </c>
      <c r="P16" s="54"/>
      <c r="Q16" s="54"/>
      <c r="R16" s="52">
        <v>60</v>
      </c>
      <c r="S16" s="52">
        <v>60</v>
      </c>
      <c r="T16" s="52">
        <v>60</v>
      </c>
      <c r="U16" s="52">
        <v>100</v>
      </c>
      <c r="V16" s="52"/>
      <c r="W16" s="52">
        <v>60</v>
      </c>
      <c r="X16" s="52"/>
      <c r="Y16" s="52"/>
      <c r="Z16" s="52"/>
      <c r="AA16" s="52"/>
      <c r="AB16" s="52"/>
      <c r="AC16" s="52">
        <v>60</v>
      </c>
      <c r="AD16" s="53">
        <v>3</v>
      </c>
      <c r="AE16" s="52">
        <v>8.5</v>
      </c>
      <c r="AF16" s="52">
        <f aca="true" t="shared" si="2" ref="AF16:AF36">(SUM(R16:AC16)/1000)+AE16</f>
        <v>8.9</v>
      </c>
      <c r="AG16" s="52"/>
      <c r="AH16" s="52">
        <v>3</v>
      </c>
    </row>
    <row r="17" spans="1:34" ht="12.75">
      <c r="A17" s="59">
        <v>4</v>
      </c>
      <c r="B17" s="59">
        <v>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2"/>
      <c r="N17" s="61"/>
      <c r="O17" s="62"/>
      <c r="P17" s="63"/>
      <c r="Q17" s="63"/>
      <c r="R17" s="59"/>
      <c r="S17" s="59"/>
      <c r="T17" s="59"/>
      <c r="U17" s="59"/>
      <c r="V17" s="59"/>
      <c r="W17" s="64"/>
      <c r="X17" s="59"/>
      <c r="Y17" s="59"/>
      <c r="Z17" s="59"/>
      <c r="AA17" s="64"/>
      <c r="AB17" s="59"/>
      <c r="AC17" s="59"/>
      <c r="AD17" s="60"/>
      <c r="AE17" s="59"/>
      <c r="AF17" s="59"/>
      <c r="AG17" s="59"/>
      <c r="AH17" s="59">
        <v>4</v>
      </c>
    </row>
    <row r="18" spans="1:34" ht="12.75">
      <c r="A18" s="52">
        <v>5</v>
      </c>
      <c r="B18" s="52">
        <v>5</v>
      </c>
      <c r="C18" s="53">
        <v>1010</v>
      </c>
      <c r="D18" s="53" t="s">
        <v>77</v>
      </c>
      <c r="E18" s="53" t="s">
        <v>77</v>
      </c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 t="s">
        <v>77</v>
      </c>
      <c r="O18" s="35">
        <v>50</v>
      </c>
      <c r="P18" s="54"/>
      <c r="Q18" s="54"/>
      <c r="R18" s="52">
        <v>60</v>
      </c>
      <c r="S18" s="52">
        <v>60</v>
      </c>
      <c r="T18" s="52">
        <v>60</v>
      </c>
      <c r="U18" s="52">
        <v>100</v>
      </c>
      <c r="V18" s="52"/>
      <c r="W18" s="58">
        <v>60</v>
      </c>
      <c r="X18" s="52"/>
      <c r="Y18" s="52"/>
      <c r="Z18" s="52"/>
      <c r="AA18" s="25">
        <v>1000</v>
      </c>
      <c r="AB18" s="52"/>
      <c r="AC18" s="52">
        <v>60</v>
      </c>
      <c r="AD18" s="53">
        <v>5</v>
      </c>
      <c r="AE18" s="52">
        <v>8</v>
      </c>
      <c r="AF18" s="52">
        <f t="shared" si="2"/>
        <v>9.4</v>
      </c>
      <c r="AG18" s="52"/>
      <c r="AH18" s="52">
        <v>5</v>
      </c>
    </row>
    <row r="19" spans="1:34" ht="12.75">
      <c r="A19" s="59">
        <v>6</v>
      </c>
      <c r="B19" s="59">
        <v>6</v>
      </c>
      <c r="C19" s="60"/>
      <c r="D19" s="60"/>
      <c r="E19" s="62"/>
      <c r="F19" s="60"/>
      <c r="G19" s="60"/>
      <c r="H19" s="62"/>
      <c r="I19" s="60"/>
      <c r="J19" s="62"/>
      <c r="K19" s="60"/>
      <c r="L19" s="60"/>
      <c r="M19" s="62"/>
      <c r="N19" s="61"/>
      <c r="O19" s="62"/>
      <c r="P19" s="63"/>
      <c r="Q19" s="63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59"/>
      <c r="AF19" s="59"/>
      <c r="AG19" s="59"/>
      <c r="AH19" s="59">
        <v>6</v>
      </c>
    </row>
    <row r="20" spans="1:35" ht="12.75">
      <c r="A20" s="52">
        <v>7</v>
      </c>
      <c r="B20" s="52">
        <v>7</v>
      </c>
      <c r="C20" s="53">
        <v>910</v>
      </c>
      <c r="D20" s="53" t="s">
        <v>77</v>
      </c>
      <c r="E20" s="53"/>
      <c r="F20" s="53" t="s">
        <v>77</v>
      </c>
      <c r="G20" s="53"/>
      <c r="H20" s="53"/>
      <c r="I20" s="53"/>
      <c r="J20" s="53" t="s">
        <v>77</v>
      </c>
      <c r="K20" s="53"/>
      <c r="L20" s="53"/>
      <c r="M20" s="53"/>
      <c r="N20" s="35"/>
      <c r="O20" s="35" t="s">
        <v>181</v>
      </c>
      <c r="P20" s="54"/>
      <c r="Q20" s="54"/>
      <c r="R20" s="52">
        <v>60</v>
      </c>
      <c r="S20" s="52">
        <v>60</v>
      </c>
      <c r="T20" s="52">
        <v>60</v>
      </c>
      <c r="U20" s="52">
        <v>100</v>
      </c>
      <c r="V20" s="52"/>
      <c r="W20" s="52">
        <v>60</v>
      </c>
      <c r="X20" s="52"/>
      <c r="Y20" s="52"/>
      <c r="Z20" s="52"/>
      <c r="AA20" s="52"/>
      <c r="AB20" s="52"/>
      <c r="AC20" s="52">
        <v>60</v>
      </c>
      <c r="AD20" s="53">
        <v>7</v>
      </c>
      <c r="AE20" s="52">
        <v>3</v>
      </c>
      <c r="AF20" s="52">
        <f t="shared" si="2"/>
        <v>3.4</v>
      </c>
      <c r="AG20" s="10"/>
      <c r="AH20" s="29">
        <v>7</v>
      </c>
      <c r="AI20" s="29" t="s">
        <v>274</v>
      </c>
    </row>
    <row r="21" spans="1:34" ht="12.75">
      <c r="A21" s="59">
        <v>8</v>
      </c>
      <c r="B21" s="59">
        <v>8</v>
      </c>
      <c r="C21" s="60"/>
      <c r="D21" s="60"/>
      <c r="E21" s="62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3"/>
      <c r="Q21" s="63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  <c r="AE21" s="59"/>
      <c r="AF21" s="59"/>
      <c r="AG21" s="59"/>
      <c r="AH21" s="59">
        <v>8</v>
      </c>
    </row>
    <row r="22" spans="1:34" ht="12.75">
      <c r="A22" s="52">
        <v>9</v>
      </c>
      <c r="B22" s="52">
        <v>9</v>
      </c>
      <c r="C22" s="53">
        <v>756</v>
      </c>
      <c r="D22" s="53" t="s">
        <v>77</v>
      </c>
      <c r="E22" s="53" t="s">
        <v>77</v>
      </c>
      <c r="F22" s="53" t="s">
        <v>77</v>
      </c>
      <c r="G22" s="53"/>
      <c r="H22" s="35"/>
      <c r="I22" s="53"/>
      <c r="J22" s="35" t="s">
        <v>77</v>
      </c>
      <c r="K22" s="53"/>
      <c r="L22" s="53"/>
      <c r="M22" s="53"/>
      <c r="N22" s="36"/>
      <c r="O22" s="35" t="s">
        <v>217</v>
      </c>
      <c r="P22" s="54"/>
      <c r="Q22" s="54"/>
      <c r="R22" s="52">
        <v>60</v>
      </c>
      <c r="S22" s="52">
        <v>60</v>
      </c>
      <c r="T22" s="52">
        <v>60</v>
      </c>
      <c r="U22" s="52">
        <v>100</v>
      </c>
      <c r="V22" s="52">
        <v>125</v>
      </c>
      <c r="W22" s="52">
        <v>60</v>
      </c>
      <c r="X22" s="52"/>
      <c r="Y22" s="52"/>
      <c r="Z22" s="52"/>
      <c r="AA22" s="52"/>
      <c r="AB22" s="52"/>
      <c r="AC22" s="52">
        <v>60</v>
      </c>
      <c r="AD22" s="53">
        <v>9</v>
      </c>
      <c r="AE22" s="52">
        <v>3.9</v>
      </c>
      <c r="AF22" s="52">
        <f t="shared" si="2"/>
        <v>4.425</v>
      </c>
      <c r="AG22" s="52"/>
      <c r="AH22" s="52">
        <v>9</v>
      </c>
    </row>
    <row r="23" spans="1:34" ht="12.75">
      <c r="A23" s="59">
        <v>10</v>
      </c>
      <c r="B23" s="59">
        <v>10</v>
      </c>
      <c r="C23" s="60"/>
      <c r="D23" s="60"/>
      <c r="E23" s="62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3"/>
      <c r="Q23" s="63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/>
      <c r="AE23" s="59"/>
      <c r="AF23" s="59"/>
      <c r="AG23" s="59"/>
      <c r="AH23" s="59">
        <v>10</v>
      </c>
    </row>
    <row r="24" spans="1:34" ht="12.75">
      <c r="A24" s="52">
        <v>11</v>
      </c>
      <c r="B24" s="52">
        <v>11</v>
      </c>
      <c r="C24" s="53">
        <v>505</v>
      </c>
      <c r="D24" s="53" t="s">
        <v>77</v>
      </c>
      <c r="E24" s="53" t="s">
        <v>77</v>
      </c>
      <c r="F24" s="53" t="s">
        <v>77</v>
      </c>
      <c r="G24" s="53"/>
      <c r="H24" s="53"/>
      <c r="I24" s="53"/>
      <c r="J24" s="53" t="s">
        <v>77</v>
      </c>
      <c r="K24" s="53"/>
      <c r="L24" s="53"/>
      <c r="M24" s="35"/>
      <c r="N24" s="36"/>
      <c r="O24" s="35" t="s">
        <v>241</v>
      </c>
      <c r="P24" s="54"/>
      <c r="Q24" s="54"/>
      <c r="R24" s="52">
        <v>60</v>
      </c>
      <c r="S24" s="52">
        <v>60</v>
      </c>
      <c r="T24" s="52">
        <v>60</v>
      </c>
      <c r="U24" s="52">
        <v>100</v>
      </c>
      <c r="V24" s="52">
        <v>125</v>
      </c>
      <c r="W24" s="52">
        <v>60</v>
      </c>
      <c r="X24" s="52"/>
      <c r="Y24" s="52"/>
      <c r="Z24" s="52"/>
      <c r="AA24" s="25">
        <v>1000</v>
      </c>
      <c r="AB24" s="52"/>
      <c r="AC24" s="52">
        <v>60</v>
      </c>
      <c r="AD24" s="53">
        <v>11</v>
      </c>
      <c r="AE24" s="52">
        <v>7.5</v>
      </c>
      <c r="AF24" s="52">
        <f t="shared" si="2"/>
        <v>9.025</v>
      </c>
      <c r="AG24" s="52"/>
      <c r="AH24" s="52">
        <v>11</v>
      </c>
    </row>
    <row r="25" spans="1:34" ht="12.75">
      <c r="A25" s="59">
        <v>12</v>
      </c>
      <c r="B25" s="59">
        <v>12</v>
      </c>
      <c r="C25" s="60"/>
      <c r="D25" s="60"/>
      <c r="E25" s="62"/>
      <c r="F25" s="60"/>
      <c r="G25" s="60"/>
      <c r="H25" s="62"/>
      <c r="I25" s="60"/>
      <c r="J25" s="62"/>
      <c r="K25" s="60"/>
      <c r="L25" s="60"/>
      <c r="M25" s="62"/>
      <c r="N25" s="61"/>
      <c r="O25" s="62"/>
      <c r="P25" s="63"/>
      <c r="Q25" s="63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59"/>
      <c r="AF25" s="59"/>
      <c r="AG25" s="59"/>
      <c r="AH25" s="59">
        <v>12</v>
      </c>
    </row>
    <row r="26" spans="1:34" ht="12.75">
      <c r="A26" s="10">
        <v>13</v>
      </c>
      <c r="B26" s="10">
        <v>13</v>
      </c>
      <c r="C26" s="35">
        <v>304</v>
      </c>
      <c r="D26" s="53" t="s">
        <v>77</v>
      </c>
      <c r="E26" s="35"/>
      <c r="F26" s="53" t="s">
        <v>77</v>
      </c>
      <c r="G26" s="53"/>
      <c r="H26" s="53"/>
      <c r="I26" s="53"/>
      <c r="J26" s="53" t="s">
        <v>77</v>
      </c>
      <c r="K26" s="53"/>
      <c r="L26" s="53"/>
      <c r="M26" s="53"/>
      <c r="N26" s="35"/>
      <c r="O26" s="35" t="s">
        <v>163</v>
      </c>
      <c r="P26" s="11"/>
      <c r="Q26" s="10"/>
      <c r="R26" s="52">
        <v>60</v>
      </c>
      <c r="S26" s="52">
        <v>60</v>
      </c>
      <c r="T26" s="52">
        <v>60</v>
      </c>
      <c r="U26" s="52">
        <v>100</v>
      </c>
      <c r="V26" s="52"/>
      <c r="W26" s="52">
        <v>60</v>
      </c>
      <c r="X26" s="10"/>
      <c r="Y26" s="10"/>
      <c r="Z26" s="10"/>
      <c r="AA26" s="52"/>
      <c r="AB26" s="52"/>
      <c r="AC26" s="52">
        <v>60</v>
      </c>
      <c r="AD26" s="53">
        <v>13</v>
      </c>
      <c r="AE26" s="25">
        <v>7.2</v>
      </c>
      <c r="AF26" s="52">
        <f t="shared" si="2"/>
        <v>7.6000000000000005</v>
      </c>
      <c r="AG26" s="10"/>
      <c r="AH26" s="10">
        <v>13</v>
      </c>
    </row>
    <row r="27" spans="1:34" ht="12.75">
      <c r="A27" s="65">
        <v>14</v>
      </c>
      <c r="B27" s="65">
        <v>14</v>
      </c>
      <c r="C27" s="62"/>
      <c r="D27" s="60"/>
      <c r="E27" s="62"/>
      <c r="F27" s="60"/>
      <c r="G27" s="60"/>
      <c r="H27" s="60"/>
      <c r="I27" s="60"/>
      <c r="J27" s="60"/>
      <c r="K27" s="60"/>
      <c r="L27" s="60"/>
      <c r="M27" s="60"/>
      <c r="N27" s="65"/>
      <c r="O27" s="62"/>
      <c r="P27" s="66"/>
      <c r="Q27" s="66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  <c r="AE27" s="67"/>
      <c r="AF27" s="59"/>
      <c r="AG27" s="67"/>
      <c r="AH27" s="65">
        <v>14</v>
      </c>
    </row>
    <row r="28" spans="1:34" ht="12.75">
      <c r="A28" s="10">
        <v>15</v>
      </c>
      <c r="B28" s="10">
        <v>15</v>
      </c>
      <c r="C28" s="36">
        <v>252</v>
      </c>
      <c r="D28" s="53" t="s">
        <v>77</v>
      </c>
      <c r="E28" s="53" t="s">
        <v>77</v>
      </c>
      <c r="F28" s="53" t="s">
        <v>77</v>
      </c>
      <c r="G28" s="53"/>
      <c r="H28" s="35"/>
      <c r="I28" s="53"/>
      <c r="J28" s="53" t="s">
        <v>77</v>
      </c>
      <c r="K28" s="53"/>
      <c r="L28" s="53"/>
      <c r="M28" s="53"/>
      <c r="N28" s="36" t="s">
        <v>77</v>
      </c>
      <c r="O28" s="35" t="s">
        <v>215</v>
      </c>
      <c r="P28" s="11"/>
      <c r="Q28" s="10"/>
      <c r="R28" s="52">
        <v>60</v>
      </c>
      <c r="S28" s="52">
        <v>60</v>
      </c>
      <c r="T28" s="52">
        <v>60</v>
      </c>
      <c r="U28" s="52">
        <v>100</v>
      </c>
      <c r="V28" s="52">
        <v>125</v>
      </c>
      <c r="W28" s="52">
        <v>60</v>
      </c>
      <c r="X28" s="52"/>
      <c r="Y28" s="52"/>
      <c r="Z28" s="52"/>
      <c r="AA28" s="25">
        <v>1000</v>
      </c>
      <c r="AB28" s="52"/>
      <c r="AC28" s="52">
        <v>60</v>
      </c>
      <c r="AD28" s="53">
        <v>15</v>
      </c>
      <c r="AE28" s="25">
        <v>7.5</v>
      </c>
      <c r="AF28" s="52">
        <f t="shared" si="2"/>
        <v>9.025</v>
      </c>
      <c r="AG28" s="25"/>
      <c r="AH28" s="10">
        <v>15</v>
      </c>
    </row>
    <row r="29" spans="1:34" ht="12.75">
      <c r="A29" s="65">
        <v>16</v>
      </c>
      <c r="B29" s="65">
        <v>16</v>
      </c>
      <c r="C29" s="61"/>
      <c r="D29" s="60"/>
      <c r="E29" s="60"/>
      <c r="F29" s="60"/>
      <c r="G29" s="60"/>
      <c r="H29" s="60"/>
      <c r="I29" s="60"/>
      <c r="J29" s="60"/>
      <c r="K29" s="60"/>
      <c r="L29" s="62"/>
      <c r="M29" s="60"/>
      <c r="N29" s="62"/>
      <c r="O29" s="62"/>
      <c r="P29" s="66"/>
      <c r="Q29" s="66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  <c r="AE29" s="67"/>
      <c r="AF29" s="59"/>
      <c r="AG29" s="65"/>
      <c r="AH29" s="65"/>
    </row>
    <row r="30" spans="1:34" ht="12.75">
      <c r="A30" s="10">
        <v>17</v>
      </c>
      <c r="B30" s="10">
        <v>17</v>
      </c>
      <c r="C30" s="36">
        <v>200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35"/>
      <c r="M30" s="53"/>
      <c r="N30" s="36"/>
      <c r="O30" s="35" t="s">
        <v>212</v>
      </c>
      <c r="P30" s="11"/>
      <c r="Q30" s="11"/>
      <c r="R30" s="52">
        <v>60</v>
      </c>
      <c r="S30" s="52">
        <v>60</v>
      </c>
      <c r="T30" s="52">
        <v>60</v>
      </c>
      <c r="U30" s="52">
        <v>100</v>
      </c>
      <c r="V30" s="52">
        <v>125</v>
      </c>
      <c r="W30" s="52">
        <v>60</v>
      </c>
      <c r="X30" s="10"/>
      <c r="Y30" s="10"/>
      <c r="Z30" s="10"/>
      <c r="AA30" s="52"/>
      <c r="AB30" s="52"/>
      <c r="AC30" s="52">
        <v>60</v>
      </c>
      <c r="AD30" s="53">
        <v>17</v>
      </c>
      <c r="AE30" s="25">
        <v>5.6</v>
      </c>
      <c r="AF30" s="52">
        <f t="shared" si="2"/>
        <v>6.125</v>
      </c>
      <c r="AG30" s="10"/>
      <c r="AH30" s="10">
        <v>17</v>
      </c>
    </row>
    <row r="31" spans="1:34" ht="12.75">
      <c r="A31" s="65">
        <v>18</v>
      </c>
      <c r="B31" s="65">
        <v>18</v>
      </c>
      <c r="C31" s="61"/>
      <c r="D31" s="60"/>
      <c r="E31" s="60"/>
      <c r="F31" s="60"/>
      <c r="G31" s="60"/>
      <c r="H31" s="60"/>
      <c r="I31" s="60"/>
      <c r="J31" s="60"/>
      <c r="K31" s="60"/>
      <c r="L31" s="60"/>
      <c r="M31" s="62"/>
      <c r="N31" s="62"/>
      <c r="O31" s="62"/>
      <c r="P31" s="66"/>
      <c r="Q31" s="66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7"/>
      <c r="AD31" s="60"/>
      <c r="AE31" s="67"/>
      <c r="AF31" s="59"/>
      <c r="AG31" s="67"/>
      <c r="AH31" s="65">
        <v>18</v>
      </c>
    </row>
    <row r="32" spans="1:34" ht="12.75">
      <c r="A32" s="10">
        <v>19</v>
      </c>
      <c r="B32" s="10">
        <v>19</v>
      </c>
      <c r="C32" s="36">
        <v>151</v>
      </c>
      <c r="D32" s="53" t="s">
        <v>77</v>
      </c>
      <c r="E32" s="53" t="s">
        <v>77</v>
      </c>
      <c r="F32" s="53" t="s">
        <v>77</v>
      </c>
      <c r="G32" s="53"/>
      <c r="H32" s="53"/>
      <c r="I32" s="53"/>
      <c r="J32" s="53" t="s">
        <v>77</v>
      </c>
      <c r="K32" s="53"/>
      <c r="L32" s="35"/>
      <c r="M32" s="53"/>
      <c r="N32" s="35"/>
      <c r="O32" s="35">
        <v>29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>
        <v>125</v>
      </c>
      <c r="W32" s="52">
        <v>60</v>
      </c>
      <c r="X32" s="10"/>
      <c r="Y32" s="10"/>
      <c r="Z32" s="10"/>
      <c r="AA32" s="52"/>
      <c r="AB32" s="52"/>
      <c r="AC32" s="52">
        <v>60</v>
      </c>
      <c r="AD32" s="53">
        <v>19</v>
      </c>
      <c r="AE32" s="25">
        <v>3</v>
      </c>
      <c r="AF32" s="52">
        <f t="shared" si="2"/>
        <v>3.525</v>
      </c>
      <c r="AG32" s="10"/>
      <c r="AH32" s="10">
        <v>19</v>
      </c>
    </row>
    <row r="33" spans="1:34" ht="12.75">
      <c r="A33" s="10">
        <v>20</v>
      </c>
      <c r="B33" s="10">
        <v>20</v>
      </c>
      <c r="C33" s="36">
        <v>121</v>
      </c>
      <c r="D33" s="53" t="s">
        <v>77</v>
      </c>
      <c r="E33" s="53"/>
      <c r="F33" s="53" t="s">
        <v>77</v>
      </c>
      <c r="G33" s="53"/>
      <c r="H33" s="53"/>
      <c r="I33" s="53"/>
      <c r="J33" s="53" t="s">
        <v>77</v>
      </c>
      <c r="K33" s="53"/>
      <c r="L33" s="53"/>
      <c r="M33" s="35"/>
      <c r="N33" s="35"/>
      <c r="O33" s="35" t="s">
        <v>161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>
        <v>60</v>
      </c>
      <c r="X33" s="52"/>
      <c r="Y33" s="52"/>
      <c r="Z33" s="52"/>
      <c r="AA33" s="25">
        <v>1000</v>
      </c>
      <c r="AB33" s="52"/>
      <c r="AC33" s="25"/>
      <c r="AD33" s="53">
        <v>20</v>
      </c>
      <c r="AE33" s="25">
        <v>3.5</v>
      </c>
      <c r="AF33" s="52">
        <f t="shared" si="2"/>
        <v>4.84</v>
      </c>
      <c r="AG33" s="10"/>
      <c r="AH33" s="10">
        <v>20</v>
      </c>
    </row>
    <row r="34" spans="1:34" ht="12.75">
      <c r="A34" s="10">
        <v>21</v>
      </c>
      <c r="B34" s="10">
        <v>21</v>
      </c>
      <c r="C34" s="36">
        <v>100</v>
      </c>
      <c r="D34" s="53" t="s">
        <v>77</v>
      </c>
      <c r="E34" s="53" t="s">
        <v>77</v>
      </c>
      <c r="F34" s="53" t="s">
        <v>77</v>
      </c>
      <c r="G34" s="53"/>
      <c r="H34" s="53"/>
      <c r="I34" s="53"/>
      <c r="J34" s="53" t="s">
        <v>77</v>
      </c>
      <c r="K34" s="53"/>
      <c r="L34" s="35"/>
      <c r="M34" s="53"/>
      <c r="N34" s="36" t="s">
        <v>77</v>
      </c>
      <c r="O34" s="35" t="s">
        <v>249</v>
      </c>
      <c r="P34" s="11"/>
      <c r="Q34" s="11"/>
      <c r="R34" s="52">
        <v>60</v>
      </c>
      <c r="S34" s="52">
        <v>60</v>
      </c>
      <c r="T34" s="52">
        <v>60</v>
      </c>
      <c r="U34" s="52">
        <v>100</v>
      </c>
      <c r="V34" s="52"/>
      <c r="W34" s="52">
        <v>60</v>
      </c>
      <c r="X34" s="10"/>
      <c r="Y34" s="10"/>
      <c r="Z34" s="10"/>
      <c r="AA34" s="25">
        <v>1000</v>
      </c>
      <c r="AB34" s="10"/>
      <c r="AC34" s="25"/>
      <c r="AD34" s="53">
        <v>21</v>
      </c>
      <c r="AE34" s="25">
        <v>4</v>
      </c>
      <c r="AF34" s="52">
        <f t="shared" si="2"/>
        <v>5.34</v>
      </c>
      <c r="AG34" s="10"/>
      <c r="AH34" s="10">
        <v>21</v>
      </c>
    </row>
    <row r="35" spans="1:34" ht="12.75">
      <c r="A35" s="10">
        <v>22</v>
      </c>
      <c r="B35" s="10">
        <v>22</v>
      </c>
      <c r="C35" s="36">
        <v>80</v>
      </c>
      <c r="D35" s="53" t="s">
        <v>77</v>
      </c>
      <c r="E35" s="53"/>
      <c r="F35" s="53" t="s">
        <v>77</v>
      </c>
      <c r="G35" s="53"/>
      <c r="H35" s="53"/>
      <c r="I35" s="53"/>
      <c r="J35" s="53" t="s">
        <v>77</v>
      </c>
      <c r="K35" s="53"/>
      <c r="L35" s="53"/>
      <c r="M35" s="35"/>
      <c r="N35" s="35"/>
      <c r="O35" s="35" t="s">
        <v>221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25"/>
      <c r="W35" s="25">
        <v>60</v>
      </c>
      <c r="X35" s="52"/>
      <c r="Y35" s="52"/>
      <c r="Z35" s="52"/>
      <c r="AA35" s="52"/>
      <c r="AB35" s="10"/>
      <c r="AC35" s="25"/>
      <c r="AD35" s="53">
        <v>22</v>
      </c>
      <c r="AE35" s="25">
        <v>2.5</v>
      </c>
      <c r="AF35" s="52"/>
      <c r="AG35" s="10"/>
      <c r="AH35" s="10">
        <v>22</v>
      </c>
    </row>
    <row r="36" spans="1:35" ht="12.75">
      <c r="A36" s="10">
        <v>23</v>
      </c>
      <c r="B36" s="10">
        <v>23</v>
      </c>
      <c r="C36" s="36">
        <v>59.5</v>
      </c>
      <c r="D36" s="53" t="s">
        <v>77</v>
      </c>
      <c r="E36" s="53"/>
      <c r="F36" s="53" t="s">
        <v>77</v>
      </c>
      <c r="G36" s="53"/>
      <c r="H36" s="53"/>
      <c r="I36" s="53"/>
      <c r="J36" s="53" t="s">
        <v>77</v>
      </c>
      <c r="K36" s="53"/>
      <c r="L36" s="35"/>
      <c r="M36" s="53"/>
      <c r="N36" s="35"/>
      <c r="O36" s="35">
        <v>59</v>
      </c>
      <c r="P36" s="11"/>
      <c r="Q36" s="11"/>
      <c r="R36" s="52">
        <v>60</v>
      </c>
      <c r="S36" s="52">
        <v>60</v>
      </c>
      <c r="T36" s="52">
        <v>60</v>
      </c>
      <c r="U36" s="52">
        <v>100</v>
      </c>
      <c r="V36" s="52">
        <v>125</v>
      </c>
      <c r="W36" s="52">
        <v>60</v>
      </c>
      <c r="X36" s="10"/>
      <c r="Y36" s="10"/>
      <c r="Z36" s="10"/>
      <c r="AA36" s="52"/>
      <c r="AB36" s="10"/>
      <c r="AC36" s="52">
        <v>60</v>
      </c>
      <c r="AD36" s="53">
        <v>23</v>
      </c>
      <c r="AE36" s="25">
        <v>2.25</v>
      </c>
      <c r="AF36" s="52">
        <f t="shared" si="2"/>
        <v>2.775</v>
      </c>
      <c r="AG36" s="25"/>
      <c r="AH36" s="41">
        <v>23</v>
      </c>
      <c r="AI36" s="29" t="s">
        <v>275</v>
      </c>
    </row>
    <row r="37" spans="1:34" ht="12.75">
      <c r="A37" s="10">
        <v>24</v>
      </c>
      <c r="B37" s="10">
        <v>24</v>
      </c>
      <c r="C37" s="36">
        <v>29.6</v>
      </c>
      <c r="D37" s="53" t="s">
        <v>77</v>
      </c>
      <c r="E37" s="53" t="s">
        <v>77</v>
      </c>
      <c r="F37" s="53" t="s">
        <v>77</v>
      </c>
      <c r="G37" s="53"/>
      <c r="H37" s="53"/>
      <c r="I37" s="53"/>
      <c r="J37" s="53" t="s">
        <v>77</v>
      </c>
      <c r="K37" s="53"/>
      <c r="L37" s="53">
        <f>7*500</f>
        <v>3500</v>
      </c>
      <c r="M37" s="53"/>
      <c r="N37" s="36" t="s">
        <v>77</v>
      </c>
      <c r="O37" s="35">
        <v>58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>
        <v>125</v>
      </c>
      <c r="W37" s="52">
        <v>60</v>
      </c>
      <c r="X37" s="25">
        <v>60</v>
      </c>
      <c r="Y37" s="25">
        <v>15</v>
      </c>
      <c r="Z37" s="25">
        <v>15</v>
      </c>
      <c r="AA37" s="25">
        <v>1000</v>
      </c>
      <c r="AB37" s="10"/>
      <c r="AC37" s="52">
        <v>60</v>
      </c>
      <c r="AD37" s="53">
        <v>24</v>
      </c>
      <c r="AE37" s="25">
        <v>2</v>
      </c>
      <c r="AF37" s="52">
        <f>(SUM(R37:AC37)/1000)+AE37</f>
        <v>3.615</v>
      </c>
      <c r="AG37" s="25"/>
      <c r="AH37" s="10">
        <v>24</v>
      </c>
    </row>
    <row r="38" spans="2:32" ht="12.75">
      <c r="B38" s="40"/>
      <c r="O38" s="35"/>
      <c r="V38" s="10"/>
      <c r="W38" s="10"/>
      <c r="X38" s="10"/>
      <c r="Y38" s="10"/>
      <c r="Z38" s="10"/>
      <c r="AA38" s="10"/>
      <c r="AB38" s="10"/>
      <c r="AC38" s="10"/>
      <c r="AD38" s="35"/>
      <c r="AE38" s="10"/>
      <c r="AF38" s="52"/>
    </row>
  </sheetData>
  <sheetProtection/>
  <printOptions/>
  <pageMargins left="0.7" right="0.7" top="0.75" bottom="0.75" header="0.3" footer="0.3"/>
  <pageSetup orientation="portrait" paperSize="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9" sqref="A9:IV9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42777</v>
      </c>
      <c r="H2" s="41" t="s">
        <v>278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277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98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ht="12.75">
      <c r="A6" t="s">
        <v>51</v>
      </c>
    </row>
    <row r="7" spans="1:3" ht="12.75">
      <c r="A7" t="s">
        <v>52</v>
      </c>
      <c r="C7" s="30">
        <v>4342</v>
      </c>
    </row>
    <row r="8" ht="12.75">
      <c r="A8" t="s">
        <v>23</v>
      </c>
    </row>
    <row r="9" spans="4:29" ht="12.75">
      <c r="D9">
        <f>COUNTIF(D14:D37,"x")</f>
        <v>24</v>
      </c>
      <c r="E9">
        <f aca="true" t="shared" si="0" ref="E9:N9">COUNTIF(E14:E37,"x")</f>
        <v>12</v>
      </c>
      <c r="F9">
        <f t="shared" si="0"/>
        <v>24</v>
      </c>
      <c r="G9">
        <f t="shared" si="0"/>
        <v>0</v>
      </c>
      <c r="H9">
        <f t="shared" si="0"/>
        <v>12</v>
      </c>
      <c r="I9">
        <f t="shared" si="0"/>
        <v>0</v>
      </c>
      <c r="J9">
        <f t="shared" si="0"/>
        <v>23</v>
      </c>
      <c r="K9">
        <f t="shared" si="0"/>
        <v>0</v>
      </c>
      <c r="L9">
        <f t="shared" si="0"/>
        <v>0</v>
      </c>
      <c r="M9">
        <f t="shared" si="0"/>
        <v>6</v>
      </c>
      <c r="N9">
        <f t="shared" si="0"/>
        <v>10</v>
      </c>
      <c r="O9">
        <v>23</v>
      </c>
      <c r="R9">
        <f>COUNT(R14:R37)</f>
        <v>23</v>
      </c>
      <c r="S9">
        <f aca="true" t="shared" si="1" ref="S9:AC9">COUNT(S14:S37)</f>
        <v>23</v>
      </c>
      <c r="T9">
        <f t="shared" si="1"/>
        <v>23</v>
      </c>
      <c r="U9">
        <f t="shared" si="1"/>
        <v>7</v>
      </c>
      <c r="V9">
        <f t="shared" si="1"/>
        <v>10</v>
      </c>
      <c r="W9">
        <f t="shared" si="1"/>
        <v>23</v>
      </c>
      <c r="X9">
        <f t="shared" si="1"/>
        <v>1</v>
      </c>
      <c r="Y9">
        <f t="shared" si="1"/>
        <v>1</v>
      </c>
      <c r="Z9">
        <f t="shared" si="1"/>
        <v>1</v>
      </c>
      <c r="AA9">
        <f t="shared" si="1"/>
        <v>10</v>
      </c>
      <c r="AB9">
        <f t="shared" si="1"/>
        <v>10</v>
      </c>
      <c r="AC9">
        <f t="shared" si="1"/>
        <v>10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1"/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53">
        <v>4342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53" t="s">
        <v>77</v>
      </c>
      <c r="N14" s="36" t="s">
        <v>77</v>
      </c>
      <c r="O14" s="36" t="s">
        <v>221</v>
      </c>
      <c r="P14" s="54"/>
      <c r="Q14" s="54"/>
      <c r="R14" s="52">
        <v>60</v>
      </c>
      <c r="S14" s="52">
        <v>60</v>
      </c>
      <c r="T14" s="52">
        <v>60</v>
      </c>
      <c r="U14" s="52"/>
      <c r="V14" s="52">
        <v>125</v>
      </c>
      <c r="W14" s="52">
        <v>60</v>
      </c>
      <c r="X14" s="52"/>
      <c r="Y14" s="52"/>
      <c r="Z14" s="52"/>
      <c r="AA14" s="25">
        <v>1000</v>
      </c>
      <c r="AB14" s="25">
        <v>1000</v>
      </c>
      <c r="AC14" s="52">
        <v>60</v>
      </c>
      <c r="AD14" s="53"/>
      <c r="AE14" s="70">
        <v>5.9</v>
      </c>
      <c r="AF14" s="10">
        <f>(SUM(R14:AC14)/1000)+AE14</f>
        <v>8.325</v>
      </c>
      <c r="AG14" s="52"/>
      <c r="AH14" s="52">
        <v>1</v>
      </c>
    </row>
    <row r="15" spans="1:34" ht="12.75">
      <c r="A15" s="52">
        <v>2</v>
      </c>
      <c r="B15" s="52">
        <v>2</v>
      </c>
      <c r="C15" s="53">
        <v>4278</v>
      </c>
      <c r="D15" s="53" t="s">
        <v>77</v>
      </c>
      <c r="E15" s="53" t="s">
        <v>77</v>
      </c>
      <c r="F15" s="53" t="s">
        <v>77</v>
      </c>
      <c r="G15" s="53"/>
      <c r="H15" s="53"/>
      <c r="I15" s="53"/>
      <c r="J15" s="53" t="s">
        <v>77</v>
      </c>
      <c r="K15" s="53"/>
      <c r="L15" s="53"/>
      <c r="M15" s="53"/>
      <c r="N15" s="36"/>
      <c r="O15" s="35" t="s">
        <v>231</v>
      </c>
      <c r="P15" s="54"/>
      <c r="Q15" s="54"/>
      <c r="R15" s="52">
        <v>60</v>
      </c>
      <c r="S15" s="52">
        <v>60</v>
      </c>
      <c r="T15" s="52">
        <v>60</v>
      </c>
      <c r="U15" s="52"/>
      <c r="V15" s="52"/>
      <c r="W15" s="52">
        <v>60</v>
      </c>
      <c r="X15" s="52"/>
      <c r="Y15" s="52"/>
      <c r="Z15" s="52"/>
      <c r="AA15" s="52"/>
      <c r="AB15" s="25">
        <v>1000</v>
      </c>
      <c r="AC15" s="52">
        <v>60</v>
      </c>
      <c r="AD15" s="53"/>
      <c r="AE15" s="10">
        <v>5.1</v>
      </c>
      <c r="AF15" s="10">
        <f aca="true" t="shared" si="2" ref="AF15:AF34">(SUM(R15:AC15)/1000)+AE15</f>
        <v>6.3999999999999995</v>
      </c>
      <c r="AG15" s="52"/>
      <c r="AH15" s="52">
        <v>2</v>
      </c>
    </row>
    <row r="16" spans="1:34" ht="12.75">
      <c r="A16" s="52">
        <v>3</v>
      </c>
      <c r="B16" s="52">
        <v>3</v>
      </c>
      <c r="C16" s="53">
        <v>4172</v>
      </c>
      <c r="D16" s="53" t="s">
        <v>77</v>
      </c>
      <c r="E16" s="53"/>
      <c r="F16" s="53" t="s">
        <v>77</v>
      </c>
      <c r="G16" s="52"/>
      <c r="H16" s="53"/>
      <c r="I16" s="52"/>
      <c r="J16" s="53" t="s">
        <v>77</v>
      </c>
      <c r="K16" s="53"/>
      <c r="L16" s="53"/>
      <c r="M16" s="53"/>
      <c r="N16" s="53"/>
      <c r="O16" s="35" t="s">
        <v>215</v>
      </c>
      <c r="P16" s="54"/>
      <c r="Q16" s="54"/>
      <c r="R16" s="52">
        <v>60</v>
      </c>
      <c r="S16" s="52">
        <v>60</v>
      </c>
      <c r="T16" s="52">
        <v>60</v>
      </c>
      <c r="U16" s="52"/>
      <c r="V16" s="52">
        <v>125</v>
      </c>
      <c r="W16" s="52">
        <v>60</v>
      </c>
      <c r="X16" s="52"/>
      <c r="Y16" s="52"/>
      <c r="Z16" s="52"/>
      <c r="AA16" s="52"/>
      <c r="AB16" s="52"/>
      <c r="AC16" s="52">
        <v>60</v>
      </c>
      <c r="AD16" s="53"/>
      <c r="AE16" s="10">
        <v>9.2</v>
      </c>
      <c r="AF16" s="10">
        <f t="shared" si="2"/>
        <v>9.625</v>
      </c>
      <c r="AG16" s="52"/>
      <c r="AH16" s="52">
        <v>3</v>
      </c>
    </row>
    <row r="17" spans="1:34" ht="12.75">
      <c r="A17" s="52">
        <v>4</v>
      </c>
      <c r="B17" s="52">
        <v>4</v>
      </c>
      <c r="C17" s="53">
        <v>3765</v>
      </c>
      <c r="D17" s="53" t="s">
        <v>77</v>
      </c>
      <c r="E17" s="53" t="s">
        <v>77</v>
      </c>
      <c r="F17" s="53" t="s">
        <v>77</v>
      </c>
      <c r="G17" s="53"/>
      <c r="H17" s="33" t="s">
        <v>77</v>
      </c>
      <c r="I17" s="53"/>
      <c r="J17" s="53" t="s">
        <v>77</v>
      </c>
      <c r="K17" s="53"/>
      <c r="L17" s="53"/>
      <c r="M17" s="53" t="s">
        <v>77</v>
      </c>
      <c r="N17" s="36" t="s">
        <v>77</v>
      </c>
      <c r="O17" s="35" t="s">
        <v>182</v>
      </c>
      <c r="P17" s="54"/>
      <c r="Q17" s="54"/>
      <c r="R17" s="52">
        <v>60</v>
      </c>
      <c r="S17" s="52">
        <v>60</v>
      </c>
      <c r="T17" s="52">
        <v>60</v>
      </c>
      <c r="U17" s="52"/>
      <c r="V17" s="52"/>
      <c r="W17" s="52">
        <v>60</v>
      </c>
      <c r="X17" s="52"/>
      <c r="Y17" s="52"/>
      <c r="Z17" s="52"/>
      <c r="AA17" s="25">
        <v>1000</v>
      </c>
      <c r="AB17" s="52"/>
      <c r="AC17" s="52"/>
      <c r="AD17" s="53"/>
      <c r="AE17" s="10">
        <v>7.2</v>
      </c>
      <c r="AF17" s="10">
        <f t="shared" si="2"/>
        <v>8.44</v>
      </c>
      <c r="AG17" s="52"/>
      <c r="AH17" s="52">
        <v>4</v>
      </c>
    </row>
    <row r="18" spans="1:34" ht="12.75">
      <c r="A18" s="52">
        <v>5</v>
      </c>
      <c r="B18" s="52">
        <v>5</v>
      </c>
      <c r="C18" s="53">
        <v>3046</v>
      </c>
      <c r="D18" s="53" t="s">
        <v>77</v>
      </c>
      <c r="E18" s="53"/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/>
      <c r="O18" s="35" t="s">
        <v>241</v>
      </c>
      <c r="P18" s="54"/>
      <c r="Q18" s="54"/>
      <c r="R18" s="52">
        <v>60</v>
      </c>
      <c r="S18" s="52">
        <v>60</v>
      </c>
      <c r="T18" s="52">
        <v>60</v>
      </c>
      <c r="U18" s="52"/>
      <c r="V18" s="52">
        <v>125</v>
      </c>
      <c r="W18" s="52">
        <v>60</v>
      </c>
      <c r="X18" s="52"/>
      <c r="Y18" s="52"/>
      <c r="Z18" s="52"/>
      <c r="AA18" s="25"/>
      <c r="AB18" s="52"/>
      <c r="AC18" s="52"/>
      <c r="AD18" s="53"/>
      <c r="AE18" s="10">
        <v>8</v>
      </c>
      <c r="AF18" s="10">
        <f t="shared" si="2"/>
        <v>8.365</v>
      </c>
      <c r="AG18" s="52"/>
      <c r="AH18" s="52">
        <v>5</v>
      </c>
    </row>
    <row r="19" spans="1:34" ht="12.75">
      <c r="A19" s="52">
        <v>6</v>
      </c>
      <c r="B19" s="52">
        <v>6</v>
      </c>
      <c r="C19" s="53">
        <v>2536</v>
      </c>
      <c r="D19" s="53" t="s">
        <v>77</v>
      </c>
      <c r="E19" s="53" t="s">
        <v>77</v>
      </c>
      <c r="F19" s="53" t="s">
        <v>77</v>
      </c>
      <c r="G19" s="53"/>
      <c r="H19" s="33"/>
      <c r="I19" s="53"/>
      <c r="J19" s="53" t="s">
        <v>77</v>
      </c>
      <c r="K19" s="53"/>
      <c r="L19" s="53"/>
      <c r="M19" s="35"/>
      <c r="N19" s="36"/>
      <c r="O19" s="35">
        <v>11</v>
      </c>
      <c r="P19" s="54"/>
      <c r="Q19" s="54"/>
      <c r="R19" s="52">
        <v>60</v>
      </c>
      <c r="S19" s="52">
        <v>60</v>
      </c>
      <c r="T19" s="52">
        <v>60</v>
      </c>
      <c r="U19" s="52"/>
      <c r="V19" s="52"/>
      <c r="W19" s="52">
        <v>60</v>
      </c>
      <c r="X19" s="52"/>
      <c r="Y19" s="52"/>
      <c r="Z19" s="52"/>
      <c r="AA19" s="52"/>
      <c r="AB19" s="25">
        <v>1000</v>
      </c>
      <c r="AC19" s="52">
        <v>60</v>
      </c>
      <c r="AD19" s="53"/>
      <c r="AE19" s="10">
        <v>8.75</v>
      </c>
      <c r="AF19" s="10">
        <f t="shared" si="2"/>
        <v>10.05</v>
      </c>
      <c r="AG19" s="52"/>
      <c r="AH19" s="52">
        <v>6</v>
      </c>
    </row>
    <row r="20" spans="1:34" ht="12.75">
      <c r="A20" s="52">
        <v>7</v>
      </c>
      <c r="B20" s="52">
        <v>7</v>
      </c>
      <c r="C20" s="53">
        <v>2231</v>
      </c>
      <c r="D20" s="53" t="s">
        <v>77</v>
      </c>
      <c r="E20" s="53"/>
      <c r="F20" s="53" t="s">
        <v>77</v>
      </c>
      <c r="G20" s="53"/>
      <c r="H20" s="33" t="s">
        <v>77</v>
      </c>
      <c r="I20" s="53"/>
      <c r="J20" s="53" t="s">
        <v>77</v>
      </c>
      <c r="K20" s="53"/>
      <c r="L20" s="53"/>
      <c r="M20" s="53"/>
      <c r="N20" s="35"/>
      <c r="O20" s="35" t="s">
        <v>212</v>
      </c>
      <c r="P20" s="54"/>
      <c r="Q20" s="54"/>
      <c r="R20" s="52">
        <v>60</v>
      </c>
      <c r="S20" s="52">
        <v>60</v>
      </c>
      <c r="T20" s="52">
        <v>60</v>
      </c>
      <c r="U20" s="52"/>
      <c r="V20" s="52">
        <v>125</v>
      </c>
      <c r="W20" s="52">
        <v>60</v>
      </c>
      <c r="X20" s="52"/>
      <c r="Y20" s="52"/>
      <c r="Z20" s="52"/>
      <c r="AA20" s="52"/>
      <c r="AB20" s="52"/>
      <c r="AC20" s="52"/>
      <c r="AD20" s="53"/>
      <c r="AE20" s="10">
        <v>6.2</v>
      </c>
      <c r="AF20" s="10">
        <f t="shared" si="2"/>
        <v>6.565</v>
      </c>
      <c r="AG20" s="10"/>
      <c r="AH20" s="52">
        <v>7</v>
      </c>
    </row>
    <row r="21" spans="1:35" ht="12.75">
      <c r="A21" s="52">
        <v>8</v>
      </c>
      <c r="B21" s="52">
        <v>8</v>
      </c>
      <c r="C21" s="53">
        <v>1667</v>
      </c>
      <c r="D21" s="53" t="s">
        <v>77</v>
      </c>
      <c r="E21" s="53" t="s">
        <v>77</v>
      </c>
      <c r="F21" s="53" t="s">
        <v>77</v>
      </c>
      <c r="G21" s="53"/>
      <c r="H21" s="53"/>
      <c r="I21" s="53"/>
      <c r="J21" s="53" t="s">
        <v>77</v>
      </c>
      <c r="K21" s="53"/>
      <c r="L21" s="53"/>
      <c r="M21" s="53" t="s">
        <v>77</v>
      </c>
      <c r="N21" s="36" t="s">
        <v>77</v>
      </c>
      <c r="O21" s="35" t="s">
        <v>161</v>
      </c>
      <c r="P21" s="54"/>
      <c r="Q21" s="54"/>
      <c r="R21" s="52">
        <v>60</v>
      </c>
      <c r="S21" s="52">
        <v>60</v>
      </c>
      <c r="T21" s="52">
        <v>60</v>
      </c>
      <c r="U21" s="52"/>
      <c r="V21" s="52"/>
      <c r="W21" s="52">
        <v>60</v>
      </c>
      <c r="X21" s="52"/>
      <c r="Y21" s="52"/>
      <c r="Z21" s="52"/>
      <c r="AA21" s="25">
        <v>1000</v>
      </c>
      <c r="AB21" s="25">
        <v>1000</v>
      </c>
      <c r="AC21" s="52">
        <v>60</v>
      </c>
      <c r="AD21" s="53"/>
      <c r="AE21" s="10">
        <v>6.7</v>
      </c>
      <c r="AF21" s="10">
        <f t="shared" si="2"/>
        <v>9</v>
      </c>
      <c r="AG21" s="52"/>
      <c r="AH21" s="29">
        <v>8</v>
      </c>
      <c r="AI21" s="29" t="s">
        <v>274</v>
      </c>
    </row>
    <row r="22" spans="1:34" ht="12.75">
      <c r="A22" s="52">
        <v>9</v>
      </c>
      <c r="B22" s="52">
        <v>9</v>
      </c>
      <c r="C22" s="53">
        <v>1417</v>
      </c>
      <c r="D22" s="53" t="s">
        <v>77</v>
      </c>
      <c r="E22" s="53"/>
      <c r="F22" s="53" t="s">
        <v>77</v>
      </c>
      <c r="G22" s="53"/>
      <c r="H22" s="33" t="s">
        <v>77</v>
      </c>
      <c r="I22" s="53"/>
      <c r="J22" s="53" t="s">
        <v>77</v>
      </c>
      <c r="K22" s="53"/>
      <c r="L22" s="53"/>
      <c r="M22" s="53"/>
      <c r="N22" s="36" t="s">
        <v>77</v>
      </c>
      <c r="O22" s="35" t="s">
        <v>180</v>
      </c>
      <c r="P22" s="54"/>
      <c r="Q22" s="54"/>
      <c r="R22" s="52">
        <v>60</v>
      </c>
      <c r="S22" s="52">
        <v>60</v>
      </c>
      <c r="T22" s="52">
        <v>60</v>
      </c>
      <c r="U22" s="52"/>
      <c r="V22" s="52">
        <v>125</v>
      </c>
      <c r="W22" s="52">
        <v>60</v>
      </c>
      <c r="X22" s="52"/>
      <c r="Y22" s="52"/>
      <c r="Z22" s="52"/>
      <c r="AA22" s="25">
        <v>1000</v>
      </c>
      <c r="AB22" s="52"/>
      <c r="AC22" s="52"/>
      <c r="AD22" s="53"/>
      <c r="AE22" s="10">
        <v>4.5</v>
      </c>
      <c r="AF22" s="10">
        <f t="shared" si="2"/>
        <v>5.865</v>
      </c>
      <c r="AG22" s="52"/>
      <c r="AH22" s="52">
        <v>9</v>
      </c>
    </row>
    <row r="23" spans="1:34" ht="12.75">
      <c r="A23" s="52">
        <v>10</v>
      </c>
      <c r="B23" s="52">
        <v>10</v>
      </c>
      <c r="C23" s="53">
        <v>1264</v>
      </c>
      <c r="D23" s="53" t="s">
        <v>77</v>
      </c>
      <c r="E23" s="53" t="s">
        <v>77</v>
      </c>
      <c r="F23" s="53" t="s">
        <v>77</v>
      </c>
      <c r="G23" s="53"/>
      <c r="H23" s="53"/>
      <c r="I23" s="53"/>
      <c r="J23" s="53" t="s">
        <v>77</v>
      </c>
      <c r="K23" s="53"/>
      <c r="L23" s="53"/>
      <c r="M23" s="53"/>
      <c r="N23" s="36" t="s">
        <v>77</v>
      </c>
      <c r="O23" s="35" t="s">
        <v>155</v>
      </c>
      <c r="P23" s="54"/>
      <c r="Q23" s="54"/>
      <c r="R23" s="52">
        <v>60</v>
      </c>
      <c r="S23" s="52">
        <v>60</v>
      </c>
      <c r="T23" s="52">
        <v>60</v>
      </c>
      <c r="U23" s="52"/>
      <c r="V23" s="52"/>
      <c r="W23" s="52">
        <v>60</v>
      </c>
      <c r="X23" s="52"/>
      <c r="Y23" s="52"/>
      <c r="Z23" s="52"/>
      <c r="AA23" s="25">
        <v>1000</v>
      </c>
      <c r="AB23" s="25">
        <v>1000</v>
      </c>
      <c r="AC23" s="52"/>
      <c r="AD23" s="53"/>
      <c r="AE23" s="10">
        <v>4</v>
      </c>
      <c r="AF23" s="10">
        <f t="shared" si="2"/>
        <v>6.24</v>
      </c>
      <c r="AG23" s="52"/>
      <c r="AH23" s="52">
        <v>10</v>
      </c>
    </row>
    <row r="24" spans="1:34" ht="12.75">
      <c r="A24" s="52">
        <v>11</v>
      </c>
      <c r="B24" s="52">
        <v>11</v>
      </c>
      <c r="C24" s="53">
        <v>1010</v>
      </c>
      <c r="D24" s="53" t="s">
        <v>77</v>
      </c>
      <c r="E24" s="53"/>
      <c r="F24" s="53" t="s">
        <v>77</v>
      </c>
      <c r="G24" s="53"/>
      <c r="H24" s="33" t="s">
        <v>77</v>
      </c>
      <c r="I24" s="53"/>
      <c r="J24" s="53" t="s">
        <v>77</v>
      </c>
      <c r="K24" s="53"/>
      <c r="L24" s="53"/>
      <c r="M24" s="53" t="s">
        <v>77</v>
      </c>
      <c r="N24" s="36" t="s">
        <v>77</v>
      </c>
      <c r="O24" s="35" t="s">
        <v>163</v>
      </c>
      <c r="P24" s="54"/>
      <c r="Q24" s="54"/>
      <c r="R24" s="52">
        <v>60</v>
      </c>
      <c r="S24" s="52">
        <v>60</v>
      </c>
      <c r="T24" s="52">
        <v>60</v>
      </c>
      <c r="U24" s="52"/>
      <c r="V24" s="52"/>
      <c r="W24" s="52">
        <v>60</v>
      </c>
      <c r="X24" s="52"/>
      <c r="Y24" s="52"/>
      <c r="Z24" s="52"/>
      <c r="AA24" s="25">
        <v>1000</v>
      </c>
      <c r="AB24" s="52"/>
      <c r="AC24" s="52">
        <v>60</v>
      </c>
      <c r="AD24" s="53"/>
      <c r="AE24" s="10">
        <v>6.4</v>
      </c>
      <c r="AF24" s="10">
        <f t="shared" si="2"/>
        <v>7.7</v>
      </c>
      <c r="AG24" s="52"/>
      <c r="AH24" s="52">
        <v>11</v>
      </c>
    </row>
    <row r="25" spans="1:34" ht="12.75">
      <c r="A25" s="52">
        <v>12</v>
      </c>
      <c r="B25" s="52">
        <v>12</v>
      </c>
      <c r="C25" s="53">
        <v>809</v>
      </c>
      <c r="D25" s="53" t="s">
        <v>77</v>
      </c>
      <c r="E25" s="53" t="s">
        <v>77</v>
      </c>
      <c r="F25" s="53" t="s">
        <v>77</v>
      </c>
      <c r="G25" s="53"/>
      <c r="H25" s="35"/>
      <c r="I25" s="53"/>
      <c r="J25" s="53" t="s">
        <v>77</v>
      </c>
      <c r="K25" s="53"/>
      <c r="L25" s="53"/>
      <c r="M25" s="35"/>
      <c r="N25" s="36" t="s">
        <v>77</v>
      </c>
      <c r="O25" s="35" t="s">
        <v>230</v>
      </c>
      <c r="P25" s="54"/>
      <c r="Q25" s="54"/>
      <c r="R25" s="52">
        <v>60</v>
      </c>
      <c r="S25" s="52">
        <v>60</v>
      </c>
      <c r="T25" s="52">
        <v>60</v>
      </c>
      <c r="U25" s="52"/>
      <c r="V25" s="52">
        <v>125</v>
      </c>
      <c r="W25" s="52">
        <v>60</v>
      </c>
      <c r="X25" s="52"/>
      <c r="Y25" s="52"/>
      <c r="Z25" s="52"/>
      <c r="AA25" s="25">
        <v>1000</v>
      </c>
      <c r="AB25" s="25">
        <v>1000</v>
      </c>
      <c r="AC25" s="52"/>
      <c r="AD25" s="53"/>
      <c r="AE25" s="10">
        <v>6</v>
      </c>
      <c r="AF25" s="10">
        <f t="shared" si="2"/>
        <v>8.365</v>
      </c>
      <c r="AG25" s="52"/>
      <c r="AH25" s="52">
        <v>12</v>
      </c>
    </row>
    <row r="26" spans="1:34" ht="12.75">
      <c r="A26" s="10">
        <v>13</v>
      </c>
      <c r="B26" s="10">
        <v>13</v>
      </c>
      <c r="C26" s="35">
        <v>607</v>
      </c>
      <c r="D26" s="53" t="s">
        <v>77</v>
      </c>
      <c r="E26" s="35"/>
      <c r="F26" s="53" t="s">
        <v>77</v>
      </c>
      <c r="G26" s="53"/>
      <c r="H26" s="53"/>
      <c r="I26" s="53"/>
      <c r="J26" s="53" t="s">
        <v>77</v>
      </c>
      <c r="K26" s="53"/>
      <c r="L26" s="53"/>
      <c r="M26" s="53"/>
      <c r="N26" s="35"/>
      <c r="O26" s="35" t="s">
        <v>249</v>
      </c>
      <c r="P26" s="11"/>
      <c r="Q26" s="10"/>
      <c r="R26" s="52">
        <v>60</v>
      </c>
      <c r="S26" s="52">
        <v>60</v>
      </c>
      <c r="T26" s="52">
        <v>60</v>
      </c>
      <c r="U26" s="52"/>
      <c r="V26" s="52"/>
      <c r="W26" s="52">
        <v>60</v>
      </c>
      <c r="X26" s="10"/>
      <c r="Y26" s="10"/>
      <c r="Z26" s="10"/>
      <c r="AA26" s="52"/>
      <c r="AB26" s="52"/>
      <c r="AC26" s="52"/>
      <c r="AD26" s="53"/>
      <c r="AE26" s="10">
        <v>8.4</v>
      </c>
      <c r="AF26" s="10">
        <f t="shared" si="2"/>
        <v>8.64</v>
      </c>
      <c r="AG26" s="10"/>
      <c r="AH26" s="10">
        <v>13</v>
      </c>
    </row>
    <row r="27" spans="1:34" ht="12.75">
      <c r="A27" s="10">
        <v>14</v>
      </c>
      <c r="B27" s="10">
        <v>14</v>
      </c>
      <c r="C27" s="35">
        <v>508</v>
      </c>
      <c r="D27" s="53" t="s">
        <v>77</v>
      </c>
      <c r="E27" s="53" t="s">
        <v>77</v>
      </c>
      <c r="F27" s="53" t="s">
        <v>77</v>
      </c>
      <c r="G27" s="53"/>
      <c r="H27" s="33" t="s">
        <v>77</v>
      </c>
      <c r="I27" s="53"/>
      <c r="J27" s="53" t="s">
        <v>77</v>
      </c>
      <c r="K27" s="53"/>
      <c r="L27" s="53"/>
      <c r="M27" s="53"/>
      <c r="N27" s="36" t="s">
        <v>77</v>
      </c>
      <c r="O27" s="35" t="s">
        <v>181</v>
      </c>
      <c r="P27" s="11"/>
      <c r="Q27" s="11"/>
      <c r="R27" s="52">
        <v>60</v>
      </c>
      <c r="S27" s="52">
        <v>60</v>
      </c>
      <c r="T27" s="52">
        <v>60</v>
      </c>
      <c r="U27" s="52"/>
      <c r="V27" s="52"/>
      <c r="W27" s="52">
        <v>60</v>
      </c>
      <c r="X27" s="52"/>
      <c r="Y27" s="52"/>
      <c r="Z27" s="52"/>
      <c r="AA27" s="25">
        <v>1000</v>
      </c>
      <c r="AB27" s="52"/>
      <c r="AC27" s="52">
        <v>60</v>
      </c>
      <c r="AD27" s="53"/>
      <c r="AE27" s="10">
        <v>8</v>
      </c>
      <c r="AF27" s="10">
        <f t="shared" si="2"/>
        <v>9.3</v>
      </c>
      <c r="AG27" s="25"/>
      <c r="AH27" s="10">
        <v>14</v>
      </c>
    </row>
    <row r="28" spans="1:34" ht="12.75">
      <c r="A28" s="10">
        <v>15</v>
      </c>
      <c r="B28" s="10">
        <v>15</v>
      </c>
      <c r="C28" s="36">
        <v>404</v>
      </c>
      <c r="D28" s="53" t="s">
        <v>77</v>
      </c>
      <c r="E28" s="53"/>
      <c r="F28" s="53" t="s">
        <v>77</v>
      </c>
      <c r="G28" s="53"/>
      <c r="H28" s="35"/>
      <c r="I28" s="53"/>
      <c r="J28" s="53" t="s">
        <v>77</v>
      </c>
      <c r="K28" s="53"/>
      <c r="L28" s="53"/>
      <c r="M28" s="53" t="s">
        <v>77</v>
      </c>
      <c r="N28" s="36"/>
      <c r="O28" s="35" t="s">
        <v>259</v>
      </c>
      <c r="P28" s="11"/>
      <c r="Q28" s="10"/>
      <c r="R28" s="52">
        <v>60</v>
      </c>
      <c r="S28" s="52">
        <v>60</v>
      </c>
      <c r="T28" s="52">
        <v>60</v>
      </c>
      <c r="U28" s="52"/>
      <c r="V28" s="52">
        <v>125</v>
      </c>
      <c r="W28" s="52">
        <v>60</v>
      </c>
      <c r="X28" s="52"/>
      <c r="Y28" s="52"/>
      <c r="Z28" s="52"/>
      <c r="AA28" s="25"/>
      <c r="AB28" s="52">
        <v>1000</v>
      </c>
      <c r="AC28" s="52"/>
      <c r="AD28" s="53"/>
      <c r="AE28" s="10">
        <v>5</v>
      </c>
      <c r="AF28" s="10">
        <f t="shared" si="2"/>
        <v>6.365</v>
      </c>
      <c r="AG28" s="25"/>
      <c r="AH28" s="10">
        <v>15</v>
      </c>
    </row>
    <row r="29" spans="1:34" ht="12.75">
      <c r="A29" s="10">
        <v>16</v>
      </c>
      <c r="B29" s="10">
        <v>16</v>
      </c>
      <c r="C29" s="36">
        <v>303</v>
      </c>
      <c r="D29" s="53" t="s">
        <v>77</v>
      </c>
      <c r="E29" s="53" t="s">
        <v>77</v>
      </c>
      <c r="F29" s="53" t="s">
        <v>77</v>
      </c>
      <c r="G29" s="53"/>
      <c r="H29" s="53"/>
      <c r="I29" s="53"/>
      <c r="J29" s="53" t="s">
        <v>77</v>
      </c>
      <c r="K29" s="53"/>
      <c r="L29" s="35"/>
      <c r="M29" s="53"/>
      <c r="N29" s="35"/>
      <c r="O29" s="35" t="s">
        <v>175</v>
      </c>
      <c r="P29" s="11"/>
      <c r="Q29" s="11"/>
      <c r="R29" s="52">
        <v>60</v>
      </c>
      <c r="S29" s="52">
        <v>60</v>
      </c>
      <c r="T29" s="52">
        <v>60</v>
      </c>
      <c r="U29" s="52"/>
      <c r="V29" s="52"/>
      <c r="W29" s="52">
        <v>60</v>
      </c>
      <c r="X29" s="52"/>
      <c r="Y29" s="52"/>
      <c r="Z29" s="52"/>
      <c r="AA29" s="25">
        <v>1000</v>
      </c>
      <c r="AB29" s="52"/>
      <c r="AC29" s="52"/>
      <c r="AD29" s="53"/>
      <c r="AE29" s="10">
        <v>0.2</v>
      </c>
      <c r="AF29" s="10">
        <f t="shared" si="2"/>
        <v>1.44</v>
      </c>
      <c r="AG29" s="10"/>
      <c r="AH29" s="10">
        <v>16</v>
      </c>
    </row>
    <row r="30" spans="1:34" ht="12.75">
      <c r="A30" s="10">
        <v>17</v>
      </c>
      <c r="B30" s="10">
        <v>17</v>
      </c>
      <c r="C30" s="36">
        <v>253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35"/>
      <c r="M30" s="53"/>
      <c r="N30" s="36"/>
      <c r="O30" s="35" t="s">
        <v>159</v>
      </c>
      <c r="P30" s="11"/>
      <c r="Q30" s="11"/>
      <c r="R30" s="52">
        <v>60</v>
      </c>
      <c r="S30" s="52">
        <v>60</v>
      </c>
      <c r="T30" s="52">
        <v>60</v>
      </c>
      <c r="U30" s="52">
        <v>100</v>
      </c>
      <c r="V30" s="52"/>
      <c r="W30" s="52">
        <v>60</v>
      </c>
      <c r="X30" s="10"/>
      <c r="Y30" s="10"/>
      <c r="Z30" s="10"/>
      <c r="AA30" s="52"/>
      <c r="AB30" s="52"/>
      <c r="AC30" s="52"/>
      <c r="AD30" s="53"/>
      <c r="AE30" s="10">
        <v>5.8</v>
      </c>
      <c r="AF30" s="10">
        <f t="shared" si="2"/>
        <v>6.14</v>
      </c>
      <c r="AG30" s="10"/>
      <c r="AH30" s="10">
        <v>17</v>
      </c>
    </row>
    <row r="31" spans="1:34" ht="12.75">
      <c r="A31" s="10">
        <v>18</v>
      </c>
      <c r="B31" s="10">
        <v>18</v>
      </c>
      <c r="C31" s="36">
        <v>182</v>
      </c>
      <c r="D31" s="53" t="s">
        <v>77</v>
      </c>
      <c r="E31" s="53" t="s">
        <v>77</v>
      </c>
      <c r="F31" s="53" t="s">
        <v>77</v>
      </c>
      <c r="G31" s="53"/>
      <c r="H31" s="33" t="s">
        <v>77</v>
      </c>
      <c r="I31" s="53"/>
      <c r="J31" s="53" t="s">
        <v>77</v>
      </c>
      <c r="K31" s="53"/>
      <c r="L31" s="53"/>
      <c r="M31" s="53" t="s">
        <v>77</v>
      </c>
      <c r="N31" s="36" t="s">
        <v>77</v>
      </c>
      <c r="O31" s="35" t="s">
        <v>248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>
        <v>60</v>
      </c>
      <c r="X31" s="52"/>
      <c r="Y31" s="52"/>
      <c r="Z31" s="52"/>
      <c r="AA31" s="52"/>
      <c r="AB31" s="25">
        <v>4000</v>
      </c>
      <c r="AC31" s="52">
        <v>60</v>
      </c>
      <c r="AD31" s="53"/>
      <c r="AE31" s="10">
        <v>3.2</v>
      </c>
      <c r="AF31" s="10">
        <f t="shared" si="2"/>
        <v>7.6000000000000005</v>
      </c>
      <c r="AG31" s="25"/>
      <c r="AH31" s="10">
        <v>18</v>
      </c>
    </row>
    <row r="32" spans="1:35" ht="12.75">
      <c r="A32" s="10">
        <v>19</v>
      </c>
      <c r="B32" s="10">
        <v>19</v>
      </c>
      <c r="C32" s="36">
        <v>151</v>
      </c>
      <c r="D32" s="53" t="s">
        <v>77</v>
      </c>
      <c r="E32" s="53"/>
      <c r="F32" s="53" t="s">
        <v>77</v>
      </c>
      <c r="G32" s="53"/>
      <c r="H32" s="33" t="s">
        <v>77</v>
      </c>
      <c r="I32" s="53"/>
      <c r="J32" s="53" t="s">
        <v>77</v>
      </c>
      <c r="K32" s="53"/>
      <c r="L32" s="35"/>
      <c r="M32" s="53"/>
      <c r="N32" s="35"/>
      <c r="O32" s="35">
        <v>4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>
        <v>60</v>
      </c>
      <c r="X32" s="10"/>
      <c r="Y32" s="10"/>
      <c r="Z32" s="10"/>
      <c r="AA32" s="52"/>
      <c r="AB32" s="52"/>
      <c r="AC32" s="52"/>
      <c r="AD32" s="53"/>
      <c r="AE32" s="10">
        <v>6.6</v>
      </c>
      <c r="AF32" s="10">
        <f t="shared" si="2"/>
        <v>6.9399999999999995</v>
      </c>
      <c r="AG32" s="10"/>
      <c r="AH32" s="41">
        <v>19</v>
      </c>
      <c r="AI32" s="29" t="s">
        <v>274</v>
      </c>
    </row>
    <row r="33" spans="1:34" ht="12.75">
      <c r="A33" s="10">
        <v>20</v>
      </c>
      <c r="B33" s="10">
        <v>20</v>
      </c>
      <c r="C33" s="36">
        <v>109</v>
      </c>
      <c r="D33" s="53" t="s">
        <v>77</v>
      </c>
      <c r="E33" s="53"/>
      <c r="F33" s="53" t="s">
        <v>77</v>
      </c>
      <c r="G33" s="53"/>
      <c r="H33" s="33" t="s">
        <v>77</v>
      </c>
      <c r="I33" s="53"/>
      <c r="J33" s="53" t="s">
        <v>77</v>
      </c>
      <c r="K33" s="53"/>
      <c r="L33" s="53"/>
      <c r="M33" s="35"/>
      <c r="N33" s="35"/>
      <c r="O33" s="35" t="s">
        <v>165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>
        <v>60</v>
      </c>
      <c r="X33" s="52"/>
      <c r="Y33" s="52"/>
      <c r="Z33" s="52"/>
      <c r="AA33" s="25"/>
      <c r="AB33" s="52"/>
      <c r="AC33" s="25"/>
      <c r="AD33" s="53"/>
      <c r="AE33" s="10">
        <v>7.4</v>
      </c>
      <c r="AF33" s="10">
        <f t="shared" si="2"/>
        <v>7.74</v>
      </c>
      <c r="AG33" s="10"/>
      <c r="AH33" s="10">
        <v>20</v>
      </c>
    </row>
    <row r="34" spans="1:34" ht="12.75">
      <c r="A34" s="10">
        <v>21</v>
      </c>
      <c r="B34" s="10">
        <v>21</v>
      </c>
      <c r="C34" s="36">
        <v>81</v>
      </c>
      <c r="D34" s="53" t="s">
        <v>77</v>
      </c>
      <c r="E34" s="53" t="s">
        <v>77</v>
      </c>
      <c r="F34" s="53" t="s">
        <v>77</v>
      </c>
      <c r="G34" s="53"/>
      <c r="H34" s="33" t="s">
        <v>77</v>
      </c>
      <c r="I34" s="53"/>
      <c r="J34" s="53" t="s">
        <v>77</v>
      </c>
      <c r="K34" s="53"/>
      <c r="L34" s="35"/>
      <c r="M34" s="53"/>
      <c r="N34" s="36"/>
      <c r="O34" s="35" t="s">
        <v>272</v>
      </c>
      <c r="P34" s="11"/>
      <c r="Q34" s="11"/>
      <c r="R34" s="52">
        <v>60</v>
      </c>
      <c r="S34" s="52">
        <v>60</v>
      </c>
      <c r="T34" s="52">
        <v>60</v>
      </c>
      <c r="U34" s="52">
        <v>100</v>
      </c>
      <c r="V34" s="52">
        <v>125</v>
      </c>
      <c r="W34" s="52">
        <v>60</v>
      </c>
      <c r="X34" s="10"/>
      <c r="Y34" s="10"/>
      <c r="Z34" s="10"/>
      <c r="AA34" s="25"/>
      <c r="AB34" s="25">
        <v>4000</v>
      </c>
      <c r="AC34" s="25"/>
      <c r="AD34" s="53"/>
      <c r="AE34" s="68">
        <v>2.7</v>
      </c>
      <c r="AF34" s="68">
        <f t="shared" si="2"/>
        <v>7.165</v>
      </c>
      <c r="AG34" s="68"/>
      <c r="AH34" s="68">
        <v>21</v>
      </c>
    </row>
    <row r="35" spans="1:34" ht="12.75">
      <c r="A35" s="10">
        <v>22</v>
      </c>
      <c r="B35" s="10">
        <v>22</v>
      </c>
      <c r="C35" s="36">
        <v>40</v>
      </c>
      <c r="D35" s="53" t="s">
        <v>77</v>
      </c>
      <c r="E35" s="53"/>
      <c r="F35" s="53" t="s">
        <v>77</v>
      </c>
      <c r="G35" s="53"/>
      <c r="H35" s="33" t="s">
        <v>77</v>
      </c>
      <c r="I35" s="53"/>
      <c r="J35" s="53" t="s">
        <v>77</v>
      </c>
      <c r="K35" s="53"/>
      <c r="L35" s="53"/>
      <c r="M35" s="35"/>
      <c r="N35" s="35"/>
      <c r="O35" s="35">
        <v>29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>
        <v>125</v>
      </c>
      <c r="W35" s="25">
        <v>60</v>
      </c>
      <c r="X35" s="52"/>
      <c r="Y35" s="52"/>
      <c r="Z35" s="52"/>
      <c r="AA35" s="52"/>
      <c r="AB35" s="10"/>
      <c r="AC35" s="52">
        <v>60</v>
      </c>
      <c r="AD35" s="53"/>
      <c r="AE35" s="10">
        <v>1.8</v>
      </c>
      <c r="AF35" s="10">
        <f>(SUM(R35:AC35)/1000)+AE35</f>
        <v>2.325</v>
      </c>
      <c r="AG35" s="10"/>
      <c r="AH35" s="10">
        <v>22</v>
      </c>
    </row>
    <row r="36" spans="1:35" ht="12.75">
      <c r="A36" s="10">
        <v>23</v>
      </c>
      <c r="B36" s="10">
        <v>23</v>
      </c>
      <c r="C36" s="36">
        <v>28</v>
      </c>
      <c r="D36" s="53" t="s">
        <v>77</v>
      </c>
      <c r="E36" s="53"/>
      <c r="F36" s="53" t="s">
        <v>77</v>
      </c>
      <c r="G36" s="53"/>
      <c r="H36" s="33" t="s">
        <v>77</v>
      </c>
      <c r="I36" s="53"/>
      <c r="J36" s="53"/>
      <c r="K36" s="53"/>
      <c r="L36" s="53">
        <f>7*500</f>
        <v>3500</v>
      </c>
      <c r="M36" s="53"/>
      <c r="N36" s="35"/>
      <c r="O36" s="35"/>
      <c r="P36" s="11"/>
      <c r="Q36" s="11"/>
      <c r="R36" s="52"/>
      <c r="S36" s="52"/>
      <c r="T36" s="52"/>
      <c r="U36" s="52"/>
      <c r="V36" s="52"/>
      <c r="W36" s="52"/>
      <c r="X36" s="10"/>
      <c r="Y36" s="10"/>
      <c r="Z36" s="10"/>
      <c r="AA36" s="52"/>
      <c r="AB36" s="10"/>
      <c r="AC36" s="52"/>
      <c r="AD36" s="53"/>
      <c r="AE36" s="10"/>
      <c r="AF36" s="10"/>
      <c r="AG36" s="25"/>
      <c r="AH36" s="10"/>
      <c r="AI36" s="52"/>
    </row>
    <row r="37" spans="1:34" ht="12.75">
      <c r="A37" s="10">
        <v>24</v>
      </c>
      <c r="B37" s="10">
        <v>24</v>
      </c>
      <c r="C37" s="36">
        <v>27</v>
      </c>
      <c r="D37" s="53" t="s">
        <v>77</v>
      </c>
      <c r="E37" s="53" t="s">
        <v>77</v>
      </c>
      <c r="F37" s="53" t="s">
        <v>77</v>
      </c>
      <c r="G37" s="53"/>
      <c r="H37" s="33" t="s">
        <v>77</v>
      </c>
      <c r="I37" s="53"/>
      <c r="J37" s="53" t="s">
        <v>77</v>
      </c>
      <c r="K37" s="53"/>
      <c r="M37" s="53"/>
      <c r="N37" s="36" t="s">
        <v>77</v>
      </c>
      <c r="O37" s="35" t="s">
        <v>229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>
        <v>125</v>
      </c>
      <c r="W37" s="52">
        <v>60</v>
      </c>
      <c r="X37" s="25">
        <v>60</v>
      </c>
      <c r="Y37" s="25">
        <v>15</v>
      </c>
      <c r="Z37" s="25">
        <v>15</v>
      </c>
      <c r="AA37" s="25">
        <v>1000</v>
      </c>
      <c r="AB37" s="25">
        <v>4000</v>
      </c>
      <c r="AC37" s="52">
        <v>60</v>
      </c>
      <c r="AD37" s="53"/>
      <c r="AE37" s="68">
        <v>2</v>
      </c>
      <c r="AF37" s="68">
        <f>(SUM(R37:AC37)/1000)+AE37</f>
        <v>7.615</v>
      </c>
      <c r="AG37" s="68"/>
      <c r="AH37" s="68">
        <v>24</v>
      </c>
    </row>
    <row r="38" spans="31:32" ht="12.75">
      <c r="AE38" s="30"/>
      <c r="AF38" s="30"/>
    </row>
  </sheetData>
  <sheetProtection/>
  <printOptions/>
  <pageMargins left="0.7" right="0.7" top="0.75" bottom="0.75" header="0.3" footer="0.3"/>
  <pageSetup orientation="portrait" paperSize="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2">
      <selection activeCell="O10" sqref="O10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42778</v>
      </c>
      <c r="H2" s="41" t="s">
        <v>280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279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102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ht="12.75">
      <c r="A6" t="s">
        <v>51</v>
      </c>
    </row>
    <row r="7" spans="1:3" ht="12.75">
      <c r="A7" t="s">
        <v>52</v>
      </c>
      <c r="C7" s="30">
        <v>4352</v>
      </c>
    </row>
    <row r="8" ht="12.75">
      <c r="A8" t="s">
        <v>23</v>
      </c>
    </row>
    <row r="9" spans="4:29" ht="12.75">
      <c r="D9">
        <f>COUNTIF(D14:D37,"x")</f>
        <v>23</v>
      </c>
      <c r="E9">
        <f>COUNTIF(E14:E37,"x")</f>
        <v>12</v>
      </c>
      <c r="F9">
        <f>COUNTIF(F14:F37,"x")</f>
        <v>23</v>
      </c>
      <c r="G9">
        <f>COUNTIF(G14:G37,"x")</f>
        <v>0</v>
      </c>
      <c r="I9">
        <f>COUNTIF(I14:I37,"x")</f>
        <v>0</v>
      </c>
      <c r="J9">
        <f>COUNTIF(J14:J37,"x")</f>
        <v>23</v>
      </c>
      <c r="M9">
        <f>COUNTIF(M14:M37,"x")</f>
        <v>0</v>
      </c>
      <c r="N9">
        <f>COUNTIF(N14:N37,"x")</f>
        <v>5</v>
      </c>
      <c r="O9">
        <v>23</v>
      </c>
      <c r="Q9">
        <f>COUNT(Q14:Q37)</f>
        <v>0</v>
      </c>
      <c r="R9">
        <f aca="true" t="shared" si="0" ref="R9:AC9">COUNT(R14:R37)</f>
        <v>23</v>
      </c>
      <c r="S9">
        <f t="shared" si="0"/>
        <v>23</v>
      </c>
      <c r="T9">
        <f t="shared" si="0"/>
        <v>23</v>
      </c>
      <c r="U9">
        <f t="shared" si="0"/>
        <v>7</v>
      </c>
      <c r="V9">
        <f t="shared" si="0"/>
        <v>10</v>
      </c>
      <c r="W9">
        <f t="shared" si="0"/>
        <v>23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0</v>
      </c>
      <c r="AB9">
        <f t="shared" si="0"/>
        <v>6</v>
      </c>
      <c r="AC9">
        <f t="shared" si="0"/>
        <v>8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53">
        <v>4352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/>
      <c r="N14" s="36"/>
      <c r="O14" s="35" t="s">
        <v>220</v>
      </c>
      <c r="P14" s="54"/>
      <c r="Q14" s="54"/>
      <c r="R14" s="52">
        <v>60</v>
      </c>
      <c r="S14" s="52">
        <v>60</v>
      </c>
      <c r="T14" s="52">
        <v>60</v>
      </c>
      <c r="U14" s="52"/>
      <c r="V14" s="52">
        <v>125</v>
      </c>
      <c r="W14" s="52">
        <v>60</v>
      </c>
      <c r="X14" s="52"/>
      <c r="Y14" s="52"/>
      <c r="Z14" s="52"/>
      <c r="AA14" s="25"/>
      <c r="AB14" s="52"/>
      <c r="AC14" s="52"/>
      <c r="AD14" s="53"/>
      <c r="AE14" s="55">
        <v>8</v>
      </c>
      <c r="AF14" s="52">
        <f>(SUM(R14:AC14)/1000)+AE14</f>
        <v>8.365</v>
      </c>
      <c r="AG14" s="52"/>
      <c r="AH14" s="52">
        <v>1</v>
      </c>
    </row>
    <row r="15" spans="1:34" ht="12.75">
      <c r="A15" s="52">
        <v>2</v>
      </c>
      <c r="B15" s="52">
        <v>2</v>
      </c>
      <c r="C15" s="53">
        <v>4277</v>
      </c>
      <c r="D15" s="53" t="s">
        <v>77</v>
      </c>
      <c r="E15" s="53" t="s">
        <v>77</v>
      </c>
      <c r="F15" s="53" t="s">
        <v>77</v>
      </c>
      <c r="G15" s="53"/>
      <c r="H15" s="53"/>
      <c r="I15" s="53"/>
      <c r="J15" s="53" t="s">
        <v>77</v>
      </c>
      <c r="K15" s="53"/>
      <c r="L15" s="53"/>
      <c r="M15" s="53"/>
      <c r="N15" s="36"/>
      <c r="O15" s="35" t="s">
        <v>240</v>
      </c>
      <c r="P15" s="54"/>
      <c r="Q15" s="54"/>
      <c r="R15" s="52">
        <v>60</v>
      </c>
      <c r="S15" s="52">
        <v>60</v>
      </c>
      <c r="T15" s="52">
        <v>60</v>
      </c>
      <c r="U15" s="52"/>
      <c r="V15" s="52"/>
      <c r="W15" s="52">
        <v>60</v>
      </c>
      <c r="X15" s="52"/>
      <c r="Y15" s="52"/>
      <c r="Z15" s="52"/>
      <c r="AA15" s="52"/>
      <c r="AB15" s="52"/>
      <c r="AC15" s="52"/>
      <c r="AD15" s="53"/>
      <c r="AE15" s="52">
        <v>6.6</v>
      </c>
      <c r="AF15" s="52">
        <f aca="true" t="shared" si="1" ref="AF15:AF35">(SUM(R15:AC15)/1000)+AE15</f>
        <v>6.84</v>
      </c>
      <c r="AG15" s="52"/>
      <c r="AH15" s="52">
        <v>2</v>
      </c>
    </row>
    <row r="16" spans="1:34" ht="12.75">
      <c r="A16" s="52">
        <v>3</v>
      </c>
      <c r="B16" s="52">
        <v>3</v>
      </c>
      <c r="C16" s="53">
        <v>4175</v>
      </c>
      <c r="D16" s="53" t="s">
        <v>77</v>
      </c>
      <c r="E16" s="53"/>
      <c r="F16" s="53" t="s">
        <v>77</v>
      </c>
      <c r="G16" s="52"/>
      <c r="H16" s="53"/>
      <c r="I16" s="52"/>
      <c r="J16" s="53" t="s">
        <v>77</v>
      </c>
      <c r="K16" s="53"/>
      <c r="L16" s="53"/>
      <c r="M16" s="53"/>
      <c r="N16" s="53" t="s">
        <v>77</v>
      </c>
      <c r="O16" s="35" t="s">
        <v>155</v>
      </c>
      <c r="P16" s="54"/>
      <c r="Q16" s="54"/>
      <c r="R16" s="52">
        <v>60</v>
      </c>
      <c r="S16" s="52">
        <v>60</v>
      </c>
      <c r="T16" s="52">
        <v>60</v>
      </c>
      <c r="U16" s="52"/>
      <c r="V16" s="52">
        <v>125</v>
      </c>
      <c r="W16" s="52">
        <v>60</v>
      </c>
      <c r="X16" s="52"/>
      <c r="Y16" s="52"/>
      <c r="Z16" s="52"/>
      <c r="AA16" s="52"/>
      <c r="AB16" s="52"/>
      <c r="AC16" s="52"/>
      <c r="AD16" s="53"/>
      <c r="AE16" s="52">
        <v>8</v>
      </c>
      <c r="AF16" s="52">
        <f t="shared" si="1"/>
        <v>8.365</v>
      </c>
      <c r="AG16" s="52"/>
      <c r="AH16" s="52">
        <v>3</v>
      </c>
    </row>
    <row r="17" spans="1:34" ht="12.75">
      <c r="A17" s="52">
        <v>4</v>
      </c>
      <c r="B17" s="52">
        <v>4</v>
      </c>
      <c r="C17" s="53">
        <v>3764</v>
      </c>
      <c r="D17" s="53" t="s">
        <v>77</v>
      </c>
      <c r="E17" s="53" t="s">
        <v>77</v>
      </c>
      <c r="F17" s="53" t="s">
        <v>77</v>
      </c>
      <c r="G17" s="53"/>
      <c r="H17" s="53"/>
      <c r="I17" s="53"/>
      <c r="J17" s="53" t="s">
        <v>77</v>
      </c>
      <c r="K17" s="53"/>
      <c r="L17" s="53"/>
      <c r="M17" s="35"/>
      <c r="N17" s="36"/>
      <c r="O17" s="35" t="s">
        <v>259</v>
      </c>
      <c r="P17" s="54"/>
      <c r="Q17" s="54"/>
      <c r="R17" s="52">
        <v>60</v>
      </c>
      <c r="S17" s="52">
        <v>60</v>
      </c>
      <c r="T17" s="52">
        <v>60</v>
      </c>
      <c r="U17" s="52"/>
      <c r="V17" s="52"/>
      <c r="W17" s="52">
        <v>60</v>
      </c>
      <c r="X17" s="52"/>
      <c r="Y17" s="52"/>
      <c r="Z17" s="52"/>
      <c r="AA17" s="58"/>
      <c r="AB17" s="52"/>
      <c r="AC17" s="52"/>
      <c r="AD17" s="53"/>
      <c r="AE17" s="52">
        <v>9.75</v>
      </c>
      <c r="AF17" s="52">
        <f t="shared" si="1"/>
        <v>9.99</v>
      </c>
      <c r="AG17" s="52"/>
      <c r="AH17" s="52">
        <v>4</v>
      </c>
    </row>
    <row r="18" spans="1:34" ht="12.75">
      <c r="A18" s="52">
        <v>5</v>
      </c>
      <c r="B18" s="52">
        <v>5</v>
      </c>
      <c r="C18" s="53">
        <v>3047</v>
      </c>
      <c r="D18" s="53" t="s">
        <v>77</v>
      </c>
      <c r="E18" s="53"/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/>
      <c r="O18" s="35" t="s">
        <v>181</v>
      </c>
      <c r="P18" s="54"/>
      <c r="Q18" s="54"/>
      <c r="R18" s="52">
        <v>60</v>
      </c>
      <c r="S18" s="52">
        <v>60</v>
      </c>
      <c r="T18" s="52">
        <v>60</v>
      </c>
      <c r="U18" s="52"/>
      <c r="V18" s="52">
        <v>125</v>
      </c>
      <c r="W18" s="52">
        <v>60</v>
      </c>
      <c r="X18" s="52"/>
      <c r="Y18" s="52"/>
      <c r="Z18" s="52"/>
      <c r="AA18" s="25"/>
      <c r="AB18" s="52"/>
      <c r="AC18" s="52"/>
      <c r="AD18" s="53"/>
      <c r="AE18" s="52">
        <v>10</v>
      </c>
      <c r="AF18" s="52">
        <f t="shared" si="1"/>
        <v>10.365</v>
      </c>
      <c r="AG18" s="52"/>
      <c r="AH18" s="52">
        <v>5</v>
      </c>
    </row>
    <row r="19" spans="1:34" ht="12.75">
      <c r="A19" s="52">
        <v>6</v>
      </c>
      <c r="B19" s="52">
        <v>6</v>
      </c>
      <c r="C19" s="53">
        <v>2590</v>
      </c>
      <c r="D19" s="53" t="s">
        <v>77</v>
      </c>
      <c r="E19" s="53" t="s">
        <v>77</v>
      </c>
      <c r="F19" s="53" t="s">
        <v>77</v>
      </c>
      <c r="G19" s="53"/>
      <c r="H19" s="35"/>
      <c r="I19" s="53"/>
      <c r="J19" s="53" t="s">
        <v>77</v>
      </c>
      <c r="K19" s="53"/>
      <c r="L19" s="53"/>
      <c r="M19" s="35"/>
      <c r="N19" s="36"/>
      <c r="O19" s="35" t="s">
        <v>162</v>
      </c>
      <c r="P19" s="54"/>
      <c r="Q19" s="54"/>
      <c r="R19" s="52">
        <v>60</v>
      </c>
      <c r="S19" s="52">
        <v>60</v>
      </c>
      <c r="T19" s="52">
        <v>60</v>
      </c>
      <c r="U19" s="52"/>
      <c r="V19" s="52"/>
      <c r="W19" s="52">
        <v>60</v>
      </c>
      <c r="X19" s="52"/>
      <c r="Y19" s="52"/>
      <c r="Z19" s="52"/>
      <c r="AA19" s="52"/>
      <c r="AB19" s="52"/>
      <c r="AC19" s="52"/>
      <c r="AD19" s="53"/>
      <c r="AE19" s="52">
        <v>9.55</v>
      </c>
      <c r="AF19" s="52">
        <f t="shared" si="1"/>
        <v>9.790000000000001</v>
      </c>
      <c r="AG19" s="52"/>
      <c r="AH19" s="52">
        <v>6</v>
      </c>
    </row>
    <row r="20" spans="1:34" ht="12.75">
      <c r="A20" s="52">
        <v>7</v>
      </c>
      <c r="B20" s="52">
        <v>7</v>
      </c>
      <c r="C20" s="53">
        <v>2229</v>
      </c>
      <c r="D20" s="53" t="s">
        <v>77</v>
      </c>
      <c r="E20" s="53"/>
      <c r="F20" s="53" t="s">
        <v>77</v>
      </c>
      <c r="G20" s="53"/>
      <c r="H20" s="53"/>
      <c r="I20" s="53"/>
      <c r="J20" s="53" t="s">
        <v>77</v>
      </c>
      <c r="K20" s="53"/>
      <c r="L20" s="53"/>
      <c r="M20" s="53"/>
      <c r="N20" s="53" t="s">
        <v>77</v>
      </c>
      <c r="O20" s="35" t="s">
        <v>167</v>
      </c>
      <c r="P20" s="54"/>
      <c r="Q20" s="54"/>
      <c r="R20" s="52">
        <v>60</v>
      </c>
      <c r="S20" s="52">
        <v>60</v>
      </c>
      <c r="T20" s="52">
        <v>60</v>
      </c>
      <c r="U20" s="52"/>
      <c r="V20" s="52">
        <v>125</v>
      </c>
      <c r="W20" s="52">
        <v>60</v>
      </c>
      <c r="X20" s="52"/>
      <c r="Y20" s="52"/>
      <c r="Z20" s="52"/>
      <c r="AA20" s="52"/>
      <c r="AB20" s="52"/>
      <c r="AC20" s="52"/>
      <c r="AD20" s="53"/>
      <c r="AE20" s="52">
        <v>5.7</v>
      </c>
      <c r="AF20" s="52">
        <f t="shared" si="1"/>
        <v>6.065</v>
      </c>
      <c r="AG20" s="10"/>
      <c r="AH20" s="52">
        <v>7</v>
      </c>
    </row>
    <row r="21" spans="1:35" ht="12.75">
      <c r="A21" s="52">
        <v>8</v>
      </c>
      <c r="B21" s="52">
        <v>8</v>
      </c>
      <c r="C21" s="53">
        <v>1771</v>
      </c>
      <c r="D21" s="53" t="s">
        <v>77</v>
      </c>
      <c r="E21" s="53" t="s">
        <v>77</v>
      </c>
      <c r="F21" s="53" t="s">
        <v>77</v>
      </c>
      <c r="G21" s="53"/>
      <c r="H21" s="53"/>
      <c r="I21" s="53"/>
      <c r="J21" s="53" t="s">
        <v>77</v>
      </c>
      <c r="K21" s="53"/>
      <c r="L21" s="53"/>
      <c r="M21" s="53"/>
      <c r="N21" s="53"/>
      <c r="O21" s="35" t="s">
        <v>239</v>
      </c>
      <c r="P21" s="54"/>
      <c r="Q21" s="54"/>
      <c r="R21" s="52">
        <v>60</v>
      </c>
      <c r="S21" s="52">
        <v>60</v>
      </c>
      <c r="T21" s="52">
        <v>60</v>
      </c>
      <c r="U21" s="52"/>
      <c r="V21" s="52"/>
      <c r="W21" s="52">
        <v>60</v>
      </c>
      <c r="X21" s="52"/>
      <c r="Y21" s="52"/>
      <c r="Z21" s="52"/>
      <c r="AA21" s="52"/>
      <c r="AB21" s="52"/>
      <c r="AC21" s="52"/>
      <c r="AD21" s="53"/>
      <c r="AE21" s="52">
        <v>9.5</v>
      </c>
      <c r="AF21" s="52">
        <f t="shared" si="1"/>
        <v>9.74</v>
      </c>
      <c r="AG21" s="52"/>
      <c r="AH21" s="29">
        <v>8</v>
      </c>
      <c r="AI21" s="29" t="s">
        <v>274</v>
      </c>
    </row>
    <row r="22" spans="1:34" ht="12.75">
      <c r="A22" s="52">
        <v>9</v>
      </c>
      <c r="B22" s="52">
        <v>9</v>
      </c>
      <c r="C22" s="53">
        <v>1418</v>
      </c>
      <c r="D22" s="53" t="s">
        <v>77</v>
      </c>
      <c r="E22" s="53"/>
      <c r="F22" s="53" t="s">
        <v>77</v>
      </c>
      <c r="G22" s="53"/>
      <c r="H22" s="35"/>
      <c r="I22" s="53"/>
      <c r="J22" s="53" t="s">
        <v>77</v>
      </c>
      <c r="K22" s="53"/>
      <c r="L22" s="53"/>
      <c r="M22" s="53"/>
      <c r="N22" s="36"/>
      <c r="O22" s="35" t="s">
        <v>215</v>
      </c>
      <c r="P22" s="54"/>
      <c r="Q22" s="54"/>
      <c r="R22" s="52">
        <v>60</v>
      </c>
      <c r="S22" s="52">
        <v>60</v>
      </c>
      <c r="T22" s="52">
        <v>60</v>
      </c>
      <c r="U22" s="52"/>
      <c r="V22" s="52">
        <v>125</v>
      </c>
      <c r="W22" s="52">
        <v>60</v>
      </c>
      <c r="X22" s="52"/>
      <c r="Y22" s="52"/>
      <c r="Z22" s="52"/>
      <c r="AA22" s="52"/>
      <c r="AB22" s="52"/>
      <c r="AC22" s="52"/>
      <c r="AD22" s="53"/>
      <c r="AE22" s="52">
        <v>5.9</v>
      </c>
      <c r="AF22" s="52">
        <f t="shared" si="1"/>
        <v>6.265000000000001</v>
      </c>
      <c r="AG22" s="52"/>
      <c r="AH22" s="52">
        <v>9</v>
      </c>
    </row>
    <row r="23" spans="1:34" ht="12.75">
      <c r="A23" s="52">
        <v>10</v>
      </c>
      <c r="B23" s="52">
        <v>10</v>
      </c>
      <c r="C23" s="53">
        <v>1266</v>
      </c>
      <c r="D23" s="53" t="s">
        <v>77</v>
      </c>
      <c r="E23" s="53" t="s">
        <v>77</v>
      </c>
      <c r="F23" s="53" t="s">
        <v>77</v>
      </c>
      <c r="G23" s="53"/>
      <c r="H23" s="53"/>
      <c r="I23" s="53"/>
      <c r="J23" s="53" t="s">
        <v>77</v>
      </c>
      <c r="K23" s="53"/>
      <c r="L23" s="53"/>
      <c r="M23" s="53"/>
      <c r="N23" s="53"/>
      <c r="O23" s="35" t="s">
        <v>166</v>
      </c>
      <c r="P23" s="54"/>
      <c r="Q23" s="54"/>
      <c r="R23" s="52">
        <v>60</v>
      </c>
      <c r="S23" s="52">
        <v>60</v>
      </c>
      <c r="T23" s="52">
        <v>60</v>
      </c>
      <c r="U23" s="52"/>
      <c r="V23" s="52"/>
      <c r="W23" s="52">
        <v>60</v>
      </c>
      <c r="X23" s="52"/>
      <c r="Y23" s="52"/>
      <c r="Z23" s="52"/>
      <c r="AA23" s="52"/>
      <c r="AB23" s="52"/>
      <c r="AC23" s="52"/>
      <c r="AD23" s="53"/>
      <c r="AE23" s="52">
        <v>9.6</v>
      </c>
      <c r="AF23" s="52">
        <f t="shared" si="1"/>
        <v>9.84</v>
      </c>
      <c r="AG23" s="52"/>
      <c r="AH23" s="52">
        <v>10</v>
      </c>
    </row>
    <row r="24" spans="1:34" ht="12.75">
      <c r="A24" s="52">
        <v>11</v>
      </c>
      <c r="B24" s="52">
        <v>11</v>
      </c>
      <c r="C24" s="53">
        <v>1112</v>
      </c>
      <c r="D24" s="53" t="s">
        <v>77</v>
      </c>
      <c r="E24" s="53"/>
      <c r="F24" s="53" t="s">
        <v>77</v>
      </c>
      <c r="G24" s="53"/>
      <c r="H24" s="53"/>
      <c r="I24" s="53"/>
      <c r="J24" s="53" t="s">
        <v>77</v>
      </c>
      <c r="K24" s="53"/>
      <c r="L24" s="53"/>
      <c r="M24" s="35"/>
      <c r="N24" s="36"/>
      <c r="O24" s="35">
        <v>64</v>
      </c>
      <c r="P24" s="54"/>
      <c r="Q24" s="54"/>
      <c r="R24" s="52">
        <v>60</v>
      </c>
      <c r="S24" s="52">
        <v>60</v>
      </c>
      <c r="T24" s="52">
        <v>60</v>
      </c>
      <c r="U24" s="52"/>
      <c r="V24" s="52"/>
      <c r="W24" s="52">
        <v>60</v>
      </c>
      <c r="X24" s="52"/>
      <c r="Y24" s="52"/>
      <c r="Z24" s="52"/>
      <c r="AA24" s="25"/>
      <c r="AB24" s="52">
        <v>1000</v>
      </c>
      <c r="AC24" s="52">
        <v>60</v>
      </c>
      <c r="AD24" s="53"/>
      <c r="AE24" s="52">
        <v>7.2</v>
      </c>
      <c r="AF24" s="52">
        <f t="shared" si="1"/>
        <v>8.5</v>
      </c>
      <c r="AG24" s="52"/>
      <c r="AH24" s="52">
        <v>11</v>
      </c>
    </row>
    <row r="25" spans="1:34" ht="12.75">
      <c r="A25" s="52">
        <v>12</v>
      </c>
      <c r="B25" s="52">
        <v>12</v>
      </c>
      <c r="C25" s="53">
        <v>807</v>
      </c>
      <c r="D25" s="53" t="s">
        <v>77</v>
      </c>
      <c r="E25" s="53" t="s">
        <v>77</v>
      </c>
      <c r="F25" s="53" t="s">
        <v>77</v>
      </c>
      <c r="G25" s="53"/>
      <c r="H25" s="35"/>
      <c r="I25" s="53"/>
      <c r="J25" s="53" t="s">
        <v>77</v>
      </c>
      <c r="K25" s="53"/>
      <c r="L25" s="53"/>
      <c r="M25" s="35"/>
      <c r="N25" s="36"/>
      <c r="O25" s="35">
        <v>70</v>
      </c>
      <c r="P25" s="54"/>
      <c r="Q25" s="54"/>
      <c r="R25" s="52">
        <v>60</v>
      </c>
      <c r="S25" s="52">
        <v>60</v>
      </c>
      <c r="T25" s="52">
        <v>60</v>
      </c>
      <c r="U25" s="52"/>
      <c r="V25" s="52">
        <v>125</v>
      </c>
      <c r="W25" s="52">
        <v>60</v>
      </c>
      <c r="X25" s="52"/>
      <c r="Y25" s="52"/>
      <c r="Z25" s="52"/>
      <c r="AA25" s="52"/>
      <c r="AB25" s="52">
        <v>1000</v>
      </c>
      <c r="AC25" s="52"/>
      <c r="AD25" s="53"/>
      <c r="AE25" s="52">
        <v>7.1</v>
      </c>
      <c r="AF25" s="52">
        <f t="shared" si="1"/>
        <v>8.465</v>
      </c>
      <c r="AG25" s="52"/>
      <c r="AH25" s="52">
        <v>12</v>
      </c>
    </row>
    <row r="26" spans="1:34" ht="12.75">
      <c r="A26" s="10">
        <v>13</v>
      </c>
      <c r="B26" s="10">
        <v>13</v>
      </c>
      <c r="C26" s="35">
        <v>605</v>
      </c>
      <c r="D26" s="53" t="s">
        <v>77</v>
      </c>
      <c r="E26" s="35"/>
      <c r="F26" s="53" t="s">
        <v>77</v>
      </c>
      <c r="G26" s="53"/>
      <c r="H26" s="53"/>
      <c r="I26" s="53"/>
      <c r="J26" s="53" t="s">
        <v>77</v>
      </c>
      <c r="K26" s="53"/>
      <c r="L26" s="53"/>
      <c r="M26" s="53"/>
      <c r="N26" s="35"/>
      <c r="O26" s="35" t="s">
        <v>260</v>
      </c>
      <c r="P26" s="11"/>
      <c r="Q26" s="10"/>
      <c r="R26" s="52">
        <v>60</v>
      </c>
      <c r="S26" s="52">
        <v>60</v>
      </c>
      <c r="T26" s="52">
        <v>60</v>
      </c>
      <c r="U26" s="52"/>
      <c r="V26" s="52"/>
      <c r="W26" s="52">
        <v>60</v>
      </c>
      <c r="X26" s="10"/>
      <c r="Y26" s="10"/>
      <c r="Z26" s="10"/>
      <c r="AA26" s="52"/>
      <c r="AB26" s="52"/>
      <c r="AC26" s="52"/>
      <c r="AD26" s="53"/>
      <c r="AE26" s="25">
        <v>7.1</v>
      </c>
      <c r="AF26" s="52">
        <f t="shared" si="1"/>
        <v>7.34</v>
      </c>
      <c r="AG26" s="10"/>
      <c r="AH26" s="10">
        <v>13</v>
      </c>
    </row>
    <row r="27" spans="1:34" ht="12.75">
      <c r="A27" s="10">
        <v>14</v>
      </c>
      <c r="B27" s="10">
        <v>14</v>
      </c>
      <c r="C27" s="35">
        <v>505</v>
      </c>
      <c r="D27" s="53" t="s">
        <v>77</v>
      </c>
      <c r="E27" s="53" t="s">
        <v>77</v>
      </c>
      <c r="F27" s="53" t="s">
        <v>77</v>
      </c>
      <c r="G27" s="53"/>
      <c r="H27" s="53"/>
      <c r="I27" s="53"/>
      <c r="J27" s="53" t="s">
        <v>77</v>
      </c>
      <c r="K27" s="53"/>
      <c r="L27" s="53"/>
      <c r="M27" s="53"/>
      <c r="N27" s="53" t="s">
        <v>77</v>
      </c>
      <c r="O27" s="35" t="s">
        <v>214</v>
      </c>
      <c r="P27" s="11"/>
      <c r="Q27" s="11"/>
      <c r="R27" s="52">
        <v>60</v>
      </c>
      <c r="S27" s="52">
        <v>60</v>
      </c>
      <c r="T27" s="52">
        <v>60</v>
      </c>
      <c r="U27" s="52"/>
      <c r="V27" s="52"/>
      <c r="W27" s="52">
        <v>60</v>
      </c>
      <c r="X27" s="52"/>
      <c r="Y27" s="52"/>
      <c r="Z27" s="52"/>
      <c r="AA27" s="52"/>
      <c r="AB27" s="25">
        <v>1000</v>
      </c>
      <c r="AC27" s="52">
        <v>60</v>
      </c>
      <c r="AD27" s="53"/>
      <c r="AE27" s="25">
        <v>5.35</v>
      </c>
      <c r="AF27" s="52">
        <f t="shared" si="1"/>
        <v>6.6499999999999995</v>
      </c>
      <c r="AG27" s="25"/>
      <c r="AH27" s="10">
        <v>14</v>
      </c>
    </row>
    <row r="28" spans="1:34" ht="12.75">
      <c r="A28" s="10">
        <v>15</v>
      </c>
      <c r="B28" s="10">
        <v>15</v>
      </c>
      <c r="C28" s="36">
        <v>406</v>
      </c>
      <c r="D28" s="53" t="s">
        <v>77</v>
      </c>
      <c r="E28" s="53"/>
      <c r="F28" s="53" t="s">
        <v>77</v>
      </c>
      <c r="G28" s="53"/>
      <c r="H28" s="35"/>
      <c r="I28" s="53"/>
      <c r="J28" s="53" t="s">
        <v>77</v>
      </c>
      <c r="K28" s="53"/>
      <c r="L28" s="53"/>
      <c r="M28" s="53"/>
      <c r="N28" s="36"/>
      <c r="O28" s="35">
        <v>9</v>
      </c>
      <c r="P28" s="11"/>
      <c r="Q28" s="10"/>
      <c r="R28" s="52">
        <v>60</v>
      </c>
      <c r="S28" s="52">
        <v>60</v>
      </c>
      <c r="T28" s="52">
        <v>60</v>
      </c>
      <c r="U28" s="52"/>
      <c r="V28" s="52">
        <v>125</v>
      </c>
      <c r="W28" s="52">
        <v>60</v>
      </c>
      <c r="X28" s="52"/>
      <c r="Y28" s="52"/>
      <c r="Z28" s="52"/>
      <c r="AA28" s="25"/>
      <c r="AB28" s="52"/>
      <c r="AD28" s="53"/>
      <c r="AE28" s="25">
        <v>7</v>
      </c>
      <c r="AF28" s="52">
        <f t="shared" si="1"/>
        <v>7.365</v>
      </c>
      <c r="AG28" s="25"/>
      <c r="AH28" s="10">
        <v>15</v>
      </c>
    </row>
    <row r="29" spans="1:34" ht="12.75">
      <c r="A29" s="10">
        <v>16</v>
      </c>
      <c r="B29" s="10">
        <v>16</v>
      </c>
      <c r="C29" s="36">
        <v>301</v>
      </c>
      <c r="D29" s="53" t="s">
        <v>77</v>
      </c>
      <c r="E29" s="53" t="s">
        <v>77</v>
      </c>
      <c r="F29" s="53" t="s">
        <v>77</v>
      </c>
      <c r="G29" s="53"/>
      <c r="H29" s="53"/>
      <c r="I29" s="53"/>
      <c r="J29" s="53" t="s">
        <v>77</v>
      </c>
      <c r="K29" s="53"/>
      <c r="L29" s="35"/>
      <c r="M29" s="53"/>
      <c r="N29" s="35"/>
      <c r="O29" s="35" t="s">
        <v>217</v>
      </c>
      <c r="P29" s="11"/>
      <c r="Q29" s="11"/>
      <c r="R29" s="52">
        <v>60</v>
      </c>
      <c r="S29" s="52">
        <v>60</v>
      </c>
      <c r="T29" s="52">
        <v>60</v>
      </c>
      <c r="U29" s="52"/>
      <c r="V29" s="52"/>
      <c r="W29" s="52">
        <v>60</v>
      </c>
      <c r="X29" s="52"/>
      <c r="Y29" s="52"/>
      <c r="Z29" s="52"/>
      <c r="AA29" s="52"/>
      <c r="AB29" s="52"/>
      <c r="AC29" s="52"/>
      <c r="AD29" s="53"/>
      <c r="AE29" s="25">
        <v>8</v>
      </c>
      <c r="AF29" s="52">
        <f t="shared" si="1"/>
        <v>8.24</v>
      </c>
      <c r="AG29" s="10"/>
      <c r="AH29" s="10">
        <v>16</v>
      </c>
    </row>
    <row r="30" spans="1:34" ht="12.75">
      <c r="A30" s="10">
        <v>17</v>
      </c>
      <c r="B30" s="10">
        <v>17</v>
      </c>
      <c r="C30" s="36">
        <v>249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35"/>
      <c r="M30" s="53"/>
      <c r="N30" s="53" t="s">
        <v>77</v>
      </c>
      <c r="O30" s="35" t="s">
        <v>165</v>
      </c>
      <c r="P30" s="11"/>
      <c r="Q30" s="11"/>
      <c r="R30" s="52">
        <v>60</v>
      </c>
      <c r="S30" s="52">
        <v>60</v>
      </c>
      <c r="T30" s="52">
        <v>60</v>
      </c>
      <c r="U30" s="52">
        <v>100</v>
      </c>
      <c r="V30" s="52"/>
      <c r="W30" s="52">
        <v>60</v>
      </c>
      <c r="X30" s="10"/>
      <c r="Y30" s="10"/>
      <c r="Z30" s="10"/>
      <c r="AA30" s="52"/>
      <c r="AB30" s="52"/>
      <c r="AC30" s="52"/>
      <c r="AD30" s="53"/>
      <c r="AE30" s="25">
        <v>9.25</v>
      </c>
      <c r="AF30" s="52">
        <f t="shared" si="1"/>
        <v>9.59</v>
      </c>
      <c r="AG30" s="10"/>
      <c r="AH30" s="10">
        <v>17</v>
      </c>
    </row>
    <row r="31" spans="1:34" ht="12.75">
      <c r="A31" s="10">
        <v>18</v>
      </c>
      <c r="B31" s="10">
        <v>18</v>
      </c>
      <c r="C31" s="36">
        <v>203</v>
      </c>
      <c r="D31" s="53" t="s">
        <v>77</v>
      </c>
      <c r="E31" s="53" t="s">
        <v>77</v>
      </c>
      <c r="F31" s="53" t="s">
        <v>77</v>
      </c>
      <c r="G31" s="53"/>
      <c r="H31" s="53"/>
      <c r="I31" s="53"/>
      <c r="J31" s="53" t="s">
        <v>77</v>
      </c>
      <c r="K31" s="53"/>
      <c r="L31" s="53"/>
      <c r="M31" s="35"/>
      <c r="N31" s="35"/>
      <c r="O31" s="35" t="s">
        <v>175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>
        <v>60</v>
      </c>
      <c r="X31" s="52"/>
      <c r="Y31" s="52"/>
      <c r="Z31" s="52"/>
      <c r="AA31" s="52"/>
      <c r="AB31" s="52"/>
      <c r="AC31" s="52">
        <v>60</v>
      </c>
      <c r="AD31" s="53"/>
      <c r="AE31" s="25">
        <v>8.8</v>
      </c>
      <c r="AF31" s="52">
        <f t="shared" si="1"/>
        <v>9.200000000000001</v>
      </c>
      <c r="AG31" s="25"/>
      <c r="AH31" s="10">
        <v>18</v>
      </c>
    </row>
    <row r="32" spans="1:34" ht="12.75">
      <c r="A32" s="10">
        <v>19</v>
      </c>
      <c r="B32" s="10">
        <v>19</v>
      </c>
      <c r="C32" s="36">
        <v>152</v>
      </c>
      <c r="D32" s="53" t="s">
        <v>77</v>
      </c>
      <c r="E32" s="53"/>
      <c r="F32" s="53" t="s">
        <v>77</v>
      </c>
      <c r="G32" s="53"/>
      <c r="H32" s="53"/>
      <c r="I32" s="53"/>
      <c r="J32" s="53" t="s">
        <v>77</v>
      </c>
      <c r="K32" s="53"/>
      <c r="L32" s="35"/>
      <c r="M32" s="53"/>
      <c r="N32" s="35"/>
      <c r="O32" s="35" t="s">
        <v>221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>
        <v>60</v>
      </c>
      <c r="X32" s="10"/>
      <c r="Y32" s="10"/>
      <c r="Z32" s="10"/>
      <c r="AA32" s="52"/>
      <c r="AB32" s="52"/>
      <c r="AC32" s="52">
        <v>60</v>
      </c>
      <c r="AD32" s="53"/>
      <c r="AE32" s="25">
        <v>4.75</v>
      </c>
      <c r="AF32" s="52">
        <f t="shared" si="1"/>
        <v>5.15</v>
      </c>
      <c r="AG32" s="10"/>
      <c r="AH32" s="10">
        <v>19</v>
      </c>
    </row>
    <row r="33" spans="1:34" ht="12.75">
      <c r="A33" s="10">
        <v>20</v>
      </c>
      <c r="B33" s="10">
        <v>20</v>
      </c>
      <c r="C33" s="36">
        <v>112</v>
      </c>
      <c r="D33" s="53" t="s">
        <v>77</v>
      </c>
      <c r="E33" s="53"/>
      <c r="F33" s="53" t="s">
        <v>77</v>
      </c>
      <c r="G33" s="53"/>
      <c r="H33" s="53"/>
      <c r="I33" s="53"/>
      <c r="J33" s="53" t="s">
        <v>77</v>
      </c>
      <c r="K33" s="53"/>
      <c r="L33" s="53"/>
      <c r="M33" s="35"/>
      <c r="N33" s="35"/>
      <c r="O33" s="35" t="s">
        <v>182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>
        <v>60</v>
      </c>
      <c r="X33" s="52"/>
      <c r="Y33" s="52"/>
      <c r="Z33" s="52"/>
      <c r="AA33" s="25"/>
      <c r="AB33" s="25">
        <v>4000</v>
      </c>
      <c r="AC33" s="52">
        <v>60</v>
      </c>
      <c r="AD33" s="53"/>
      <c r="AE33" s="25">
        <v>5.6</v>
      </c>
      <c r="AF33" s="52">
        <f t="shared" si="1"/>
        <v>10</v>
      </c>
      <c r="AG33" s="10"/>
      <c r="AH33" s="10">
        <v>20</v>
      </c>
    </row>
    <row r="34" spans="1:35" ht="12.75">
      <c r="A34" s="10">
        <v>21</v>
      </c>
      <c r="B34" s="10">
        <v>21</v>
      </c>
      <c r="C34" s="36">
        <v>81</v>
      </c>
      <c r="D34" s="53" t="s">
        <v>77</v>
      </c>
      <c r="E34" s="53" t="s">
        <v>77</v>
      </c>
      <c r="F34" s="53" t="s">
        <v>77</v>
      </c>
      <c r="G34" s="53"/>
      <c r="H34" s="53"/>
      <c r="I34" s="53"/>
      <c r="J34" s="53" t="s">
        <v>77</v>
      </c>
      <c r="K34" s="53"/>
      <c r="L34" s="35"/>
      <c r="M34" s="53"/>
      <c r="N34" s="36"/>
      <c r="O34" s="35">
        <v>34</v>
      </c>
      <c r="P34" s="11"/>
      <c r="Q34" s="11"/>
      <c r="R34" s="52">
        <v>60</v>
      </c>
      <c r="S34" s="52">
        <v>60</v>
      </c>
      <c r="T34" s="52">
        <v>60</v>
      </c>
      <c r="U34" s="52">
        <v>100</v>
      </c>
      <c r="V34" s="52">
        <v>125</v>
      </c>
      <c r="W34" s="52">
        <v>60</v>
      </c>
      <c r="X34" s="10"/>
      <c r="Y34" s="10"/>
      <c r="Z34" s="10"/>
      <c r="AA34" s="25"/>
      <c r="AB34" s="10"/>
      <c r="AC34" s="52">
        <v>60</v>
      </c>
      <c r="AD34" s="53"/>
      <c r="AE34" s="25">
        <v>7.1</v>
      </c>
      <c r="AF34" s="52">
        <f t="shared" si="1"/>
        <v>7.625</v>
      </c>
      <c r="AG34" s="10"/>
      <c r="AH34" s="41">
        <v>21</v>
      </c>
      <c r="AI34" s="29" t="s">
        <v>274</v>
      </c>
    </row>
    <row r="35" spans="1:36" ht="12.75">
      <c r="A35" s="10">
        <v>22</v>
      </c>
      <c r="B35" s="10">
        <v>22</v>
      </c>
      <c r="C35" s="36">
        <v>41</v>
      </c>
      <c r="D35" s="53" t="s">
        <v>77</v>
      </c>
      <c r="E35" s="53"/>
      <c r="F35" s="53" t="s">
        <v>77</v>
      </c>
      <c r="G35" s="53"/>
      <c r="H35" s="53"/>
      <c r="I35" s="53"/>
      <c r="J35" s="53" t="s">
        <v>77</v>
      </c>
      <c r="K35" s="53"/>
      <c r="L35" s="53"/>
      <c r="M35" s="35"/>
      <c r="N35" s="53" t="s">
        <v>77</v>
      </c>
      <c r="O35" s="35" t="s">
        <v>229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>
        <v>125</v>
      </c>
      <c r="W35" s="25">
        <v>60</v>
      </c>
      <c r="X35" s="25">
        <v>60</v>
      </c>
      <c r="Y35" s="25">
        <v>15</v>
      </c>
      <c r="Z35" s="25">
        <v>15</v>
      </c>
      <c r="AA35" s="52"/>
      <c r="AB35" s="25">
        <v>4000</v>
      </c>
      <c r="AC35" s="52">
        <v>60</v>
      </c>
      <c r="AD35" s="30"/>
      <c r="AE35" s="68">
        <v>0.3</v>
      </c>
      <c r="AF35" s="68">
        <f t="shared" si="1"/>
        <v>4.915</v>
      </c>
      <c r="AG35" s="68"/>
      <c r="AH35" s="68" t="s">
        <v>281</v>
      </c>
      <c r="AI35" s="69">
        <v>22</v>
      </c>
      <c r="AJ35" s="69" t="s">
        <v>233</v>
      </c>
    </row>
    <row r="36" spans="1:36" ht="12.75">
      <c r="A36" s="10">
        <v>23</v>
      </c>
      <c r="B36" s="10">
        <v>23</v>
      </c>
      <c r="C36" s="36">
        <v>33</v>
      </c>
      <c r="D36" s="53"/>
      <c r="E36" s="53"/>
      <c r="F36" s="53"/>
      <c r="G36" s="53"/>
      <c r="H36" s="53"/>
      <c r="I36" s="53"/>
      <c r="J36" s="53"/>
      <c r="K36" s="53"/>
      <c r="L36" s="53">
        <f>7*500</f>
        <v>3500</v>
      </c>
      <c r="M36" s="53"/>
      <c r="N36" s="35"/>
      <c r="O36" s="35"/>
      <c r="P36" s="11"/>
      <c r="Q36" s="11"/>
      <c r="R36" s="52"/>
      <c r="S36" s="52"/>
      <c r="T36" s="52"/>
      <c r="U36" s="52"/>
      <c r="V36" s="52"/>
      <c r="W36" s="52"/>
      <c r="X36" s="10"/>
      <c r="Y36" s="10"/>
      <c r="Z36" s="10"/>
      <c r="AA36" s="52"/>
      <c r="AB36" s="10"/>
      <c r="AC36" s="52"/>
      <c r="AD36" s="53"/>
      <c r="AE36" s="68"/>
      <c r="AF36" s="68"/>
      <c r="AG36" s="68"/>
      <c r="AH36" s="68">
        <v>23</v>
      </c>
      <c r="AI36" s="68"/>
      <c r="AJ36" s="69"/>
    </row>
    <row r="37" spans="1:36" ht="12.75">
      <c r="A37" s="10">
        <v>24</v>
      </c>
      <c r="B37" s="10">
        <v>24</v>
      </c>
      <c r="C37" s="36">
        <v>31</v>
      </c>
      <c r="D37" s="53" t="s">
        <v>77</v>
      </c>
      <c r="E37" s="53" t="s">
        <v>77</v>
      </c>
      <c r="F37" s="53" t="s">
        <v>77</v>
      </c>
      <c r="G37" s="53"/>
      <c r="H37" s="53"/>
      <c r="I37" s="53"/>
      <c r="J37" s="53" t="s">
        <v>77</v>
      </c>
      <c r="K37" s="53"/>
      <c r="M37" s="53"/>
      <c r="N37" s="36"/>
      <c r="O37" s="35">
        <v>50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>
        <v>125</v>
      </c>
      <c r="W37" s="52">
        <v>60</v>
      </c>
      <c r="X37" s="25">
        <v>60</v>
      </c>
      <c r="Y37" s="25">
        <v>15</v>
      </c>
      <c r="Z37" s="25">
        <v>15</v>
      </c>
      <c r="AA37" s="25"/>
      <c r="AB37" s="25">
        <v>4000</v>
      </c>
      <c r="AC37" s="52">
        <v>60</v>
      </c>
      <c r="AD37" s="53"/>
      <c r="AE37" s="68">
        <v>0.4</v>
      </c>
      <c r="AF37" s="68">
        <f>(SUM(R37:AC37)/1000)+AE37</f>
        <v>5.015000000000001</v>
      </c>
      <c r="AG37" s="68"/>
      <c r="AH37" s="68" t="s">
        <v>113</v>
      </c>
      <c r="AI37" s="69">
        <v>24</v>
      </c>
      <c r="AJ37" s="69" t="s">
        <v>233</v>
      </c>
    </row>
  </sheetData>
  <sheetProtection/>
  <printOptions/>
  <pageMargins left="0.7" right="0.7" top="0.75" bottom="0.75" header="0.3" footer="0.3"/>
  <pageSetup orientation="portrait" paperSize="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5">
      <selection activeCell="G10" sqref="G10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42779</v>
      </c>
      <c r="H2" s="41" t="s">
        <v>283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282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109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ht="12.75">
      <c r="A6" t="s">
        <v>51</v>
      </c>
    </row>
    <row r="7" spans="1:3" ht="12.75">
      <c r="A7" t="s">
        <v>52</v>
      </c>
      <c r="C7" s="30">
        <v>2062</v>
      </c>
    </row>
    <row r="8" ht="12.75">
      <c r="A8" t="s">
        <v>23</v>
      </c>
    </row>
    <row r="9" spans="4:29" ht="12.75">
      <c r="D9">
        <f>COUNTIF(D14:D37,"x")</f>
        <v>20</v>
      </c>
      <c r="E9">
        <f>COUNTIF(E14:E37,"x")</f>
        <v>8</v>
      </c>
      <c r="F9">
        <f>COUNTIF(F14:F37,"x")</f>
        <v>20</v>
      </c>
      <c r="G9">
        <v>19</v>
      </c>
      <c r="H9">
        <f>COUNTIF(H14:H37,"x")</f>
        <v>7</v>
      </c>
      <c r="J9">
        <f>COUNTIF(J14:J37,"x")</f>
        <v>20</v>
      </c>
      <c r="N9">
        <f>COUNTIF(N14:N37,"x")</f>
        <v>0</v>
      </c>
      <c r="O9">
        <v>20</v>
      </c>
      <c r="R9">
        <f>COUNT(R14:R37)</f>
        <v>20</v>
      </c>
      <c r="S9">
        <f aca="true" t="shared" si="0" ref="S9:AC9">COUNT(S14:S37)</f>
        <v>20</v>
      </c>
      <c r="T9">
        <f t="shared" si="0"/>
        <v>20</v>
      </c>
      <c r="U9">
        <f t="shared" si="0"/>
        <v>7</v>
      </c>
      <c r="V9">
        <f t="shared" si="0"/>
        <v>7</v>
      </c>
      <c r="W9">
        <f t="shared" si="0"/>
        <v>20</v>
      </c>
      <c r="X9">
        <f t="shared" si="0"/>
        <v>1</v>
      </c>
      <c r="Y9">
        <f t="shared" si="0"/>
        <v>1</v>
      </c>
      <c r="Z9">
        <f t="shared" si="0"/>
        <v>1</v>
      </c>
      <c r="AA9">
        <f t="shared" si="0"/>
        <v>0</v>
      </c>
      <c r="AB9">
        <f t="shared" si="0"/>
        <v>0</v>
      </c>
      <c r="AC9">
        <f t="shared" si="0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38">
        <v>2062</v>
      </c>
      <c r="D14" s="53" t="s">
        <v>77</v>
      </c>
      <c r="E14" s="53" t="s">
        <v>77</v>
      </c>
      <c r="F14" s="53" t="s">
        <v>77</v>
      </c>
      <c r="G14" s="53">
        <v>217</v>
      </c>
      <c r="H14" s="53"/>
      <c r="I14" s="53"/>
      <c r="J14" s="53" t="s">
        <v>77</v>
      </c>
      <c r="K14" s="53"/>
      <c r="L14" s="53"/>
      <c r="M14" s="35"/>
      <c r="N14" s="36"/>
      <c r="O14" s="35" t="s">
        <v>165</v>
      </c>
      <c r="P14" s="54"/>
      <c r="Q14" s="54"/>
      <c r="R14" s="52">
        <v>60</v>
      </c>
      <c r="S14" s="52">
        <v>60</v>
      </c>
      <c r="T14" s="52">
        <v>60</v>
      </c>
      <c r="U14" s="52"/>
      <c r="V14" s="52">
        <v>125</v>
      </c>
      <c r="W14" s="52">
        <v>60</v>
      </c>
      <c r="X14" s="52"/>
      <c r="Y14" s="52"/>
      <c r="Z14" s="52"/>
      <c r="AA14" s="25"/>
      <c r="AB14" s="52"/>
      <c r="AC14" s="52"/>
      <c r="AD14" s="53"/>
      <c r="AE14" s="55">
        <v>9.2</v>
      </c>
      <c r="AF14" s="52">
        <f>(SUM(R14:AC14)/1000)+AE14</f>
        <v>9.565</v>
      </c>
      <c r="AG14" s="52"/>
      <c r="AH14" s="52">
        <v>1</v>
      </c>
    </row>
    <row r="15" spans="1:34" ht="12.75">
      <c r="A15" s="52">
        <v>2</v>
      </c>
      <c r="B15" s="52">
        <v>2</v>
      </c>
      <c r="C15" s="53">
        <v>2027</v>
      </c>
      <c r="D15" s="53" t="s">
        <v>77</v>
      </c>
      <c r="E15" s="53" t="s">
        <v>77</v>
      </c>
      <c r="F15" s="53" t="s">
        <v>77</v>
      </c>
      <c r="G15" s="53">
        <v>218</v>
      </c>
      <c r="H15" s="35" t="s">
        <v>77</v>
      </c>
      <c r="I15" s="53"/>
      <c r="J15" s="53" t="s">
        <v>77</v>
      </c>
      <c r="K15" s="53"/>
      <c r="L15" s="53"/>
      <c r="M15" s="53"/>
      <c r="N15" s="36"/>
      <c r="O15" s="35" t="s">
        <v>272</v>
      </c>
      <c r="P15" s="54"/>
      <c r="Q15" s="54"/>
      <c r="R15" s="52">
        <v>60</v>
      </c>
      <c r="S15" s="52">
        <v>60</v>
      </c>
      <c r="T15" s="52">
        <v>60</v>
      </c>
      <c r="U15" s="52"/>
      <c r="V15" s="52">
        <v>125</v>
      </c>
      <c r="W15" s="52">
        <v>60</v>
      </c>
      <c r="X15" s="52"/>
      <c r="Y15" s="52"/>
      <c r="Z15" s="52"/>
      <c r="AA15" s="52"/>
      <c r="AB15" s="52"/>
      <c r="AC15" s="52"/>
      <c r="AD15" s="53"/>
      <c r="AE15" s="52">
        <v>9</v>
      </c>
      <c r="AF15" s="52">
        <f aca="true" t="shared" si="1" ref="AF15:AF35">(SUM(R15:AC15)/1000)+AE15</f>
        <v>9.365</v>
      </c>
      <c r="AG15" s="52"/>
      <c r="AH15" s="52">
        <v>2</v>
      </c>
    </row>
    <row r="16" spans="1:35" ht="12.75">
      <c r="A16" s="52">
        <v>3</v>
      </c>
      <c r="B16" s="52">
        <v>3</v>
      </c>
      <c r="C16" s="53">
        <v>1820</v>
      </c>
      <c r="D16" s="53" t="s">
        <v>77</v>
      </c>
      <c r="E16" s="53"/>
      <c r="F16" s="53" t="s">
        <v>77</v>
      </c>
      <c r="G16" s="53">
        <v>219</v>
      </c>
      <c r="H16" s="53"/>
      <c r="I16" s="52"/>
      <c r="J16" s="53" t="s">
        <v>77</v>
      </c>
      <c r="K16" s="53"/>
      <c r="L16" s="53"/>
      <c r="M16" s="53"/>
      <c r="N16" s="53"/>
      <c r="O16" s="35" t="s">
        <v>215</v>
      </c>
      <c r="P16" s="54"/>
      <c r="Q16" s="54"/>
      <c r="R16" s="52">
        <v>60</v>
      </c>
      <c r="S16" s="52">
        <v>60</v>
      </c>
      <c r="T16" s="52">
        <v>60</v>
      </c>
      <c r="U16" s="52"/>
      <c r="V16" s="52"/>
      <c r="W16" s="52">
        <v>60</v>
      </c>
      <c r="X16" s="52"/>
      <c r="Y16" s="52"/>
      <c r="Z16" s="52"/>
      <c r="AA16" s="52"/>
      <c r="AB16" s="52"/>
      <c r="AC16" s="52"/>
      <c r="AD16" s="53"/>
      <c r="AE16" s="52">
        <v>9</v>
      </c>
      <c r="AF16" s="52">
        <f t="shared" si="1"/>
        <v>9.24</v>
      </c>
      <c r="AG16" s="52"/>
      <c r="AH16" s="29">
        <v>3</v>
      </c>
      <c r="AI16" s="29" t="s">
        <v>274</v>
      </c>
    </row>
    <row r="17" spans="1:34" ht="12.75">
      <c r="A17" s="52">
        <v>4</v>
      </c>
      <c r="B17" s="52">
        <v>4</v>
      </c>
      <c r="C17" s="53">
        <v>1520</v>
      </c>
      <c r="D17" s="53" t="s">
        <v>77</v>
      </c>
      <c r="E17" s="53" t="s">
        <v>77</v>
      </c>
      <c r="F17" s="53" t="s">
        <v>77</v>
      </c>
      <c r="G17" s="53">
        <v>220</v>
      </c>
      <c r="H17" s="35" t="s">
        <v>77</v>
      </c>
      <c r="I17" s="53"/>
      <c r="J17" s="53" t="s">
        <v>77</v>
      </c>
      <c r="K17" s="53"/>
      <c r="L17" s="53"/>
      <c r="M17" s="35"/>
      <c r="N17" s="36"/>
      <c r="O17" s="35" t="s">
        <v>150</v>
      </c>
      <c r="P17" s="54"/>
      <c r="Q17" s="54"/>
      <c r="R17" s="52">
        <v>60</v>
      </c>
      <c r="S17" s="52">
        <v>60</v>
      </c>
      <c r="T17" s="52">
        <v>60</v>
      </c>
      <c r="U17" s="52"/>
      <c r="V17" s="52">
        <v>125</v>
      </c>
      <c r="W17" s="52">
        <v>60</v>
      </c>
      <c r="X17" s="52"/>
      <c r="Y17" s="52"/>
      <c r="Z17" s="52"/>
      <c r="AA17" s="58"/>
      <c r="AB17" s="52"/>
      <c r="AC17" s="52"/>
      <c r="AD17" s="53"/>
      <c r="AE17" s="52">
        <v>9</v>
      </c>
      <c r="AF17" s="52">
        <f t="shared" si="1"/>
        <v>9.365</v>
      </c>
      <c r="AG17" s="52"/>
      <c r="AH17" s="52">
        <v>4</v>
      </c>
    </row>
    <row r="18" spans="1:34" ht="12.75">
      <c r="A18" s="52">
        <v>5</v>
      </c>
      <c r="B18" s="52">
        <v>5</v>
      </c>
      <c r="C18" s="53">
        <v>1265</v>
      </c>
      <c r="D18" s="53" t="s">
        <v>77</v>
      </c>
      <c r="E18" s="53"/>
      <c r="F18" s="53" t="s">
        <v>77</v>
      </c>
      <c r="G18" s="53">
        <v>221</v>
      </c>
      <c r="H18" s="53"/>
      <c r="I18" s="53"/>
      <c r="J18" s="53" t="s">
        <v>77</v>
      </c>
      <c r="K18" s="53"/>
      <c r="L18" s="53"/>
      <c r="M18" s="53"/>
      <c r="N18" s="36"/>
      <c r="O18" s="35">
        <v>34</v>
      </c>
      <c r="P18" s="54"/>
      <c r="Q18" s="54"/>
      <c r="R18" s="52">
        <v>60</v>
      </c>
      <c r="S18" s="52">
        <v>60</v>
      </c>
      <c r="T18" s="52">
        <v>60</v>
      </c>
      <c r="U18" s="52"/>
      <c r="V18" s="52"/>
      <c r="W18" s="52">
        <v>60</v>
      </c>
      <c r="X18" s="52"/>
      <c r="Y18" s="52"/>
      <c r="Z18" s="52"/>
      <c r="AA18" s="25"/>
      <c r="AB18" s="52"/>
      <c r="AC18" s="52"/>
      <c r="AD18" s="53"/>
      <c r="AE18" s="52">
        <v>8.8</v>
      </c>
      <c r="AF18" s="52">
        <f t="shared" si="1"/>
        <v>9.040000000000001</v>
      </c>
      <c r="AG18" s="52"/>
      <c r="AH18" s="52">
        <v>5</v>
      </c>
    </row>
    <row r="19" spans="1:34" ht="12.75">
      <c r="A19" s="52">
        <v>6</v>
      </c>
      <c r="B19" s="52">
        <v>6</v>
      </c>
      <c r="C19" s="53">
        <v>1009</v>
      </c>
      <c r="D19" s="53" t="s">
        <v>77</v>
      </c>
      <c r="E19" s="53" t="s">
        <v>77</v>
      </c>
      <c r="F19" s="53" t="s">
        <v>77</v>
      </c>
      <c r="G19" s="53">
        <v>222</v>
      </c>
      <c r="H19" s="35" t="s">
        <v>77</v>
      </c>
      <c r="I19" s="53"/>
      <c r="J19" s="53" t="s">
        <v>77</v>
      </c>
      <c r="K19" s="53"/>
      <c r="L19" s="53"/>
      <c r="M19" s="35"/>
      <c r="N19" s="36"/>
      <c r="O19" s="35" t="s">
        <v>175</v>
      </c>
      <c r="P19" s="54"/>
      <c r="Q19" s="54"/>
      <c r="R19" s="52">
        <v>60</v>
      </c>
      <c r="S19" s="52">
        <v>60</v>
      </c>
      <c r="T19" s="52">
        <v>60</v>
      </c>
      <c r="U19" s="52"/>
      <c r="V19" s="52">
        <v>125</v>
      </c>
      <c r="W19" s="52">
        <v>60</v>
      </c>
      <c r="X19" s="52"/>
      <c r="Y19" s="52"/>
      <c r="Z19" s="52"/>
      <c r="AA19" s="52"/>
      <c r="AB19" s="52"/>
      <c r="AC19" s="52"/>
      <c r="AD19" s="53"/>
      <c r="AE19" s="52">
        <v>7.9</v>
      </c>
      <c r="AF19" s="52">
        <f t="shared" si="1"/>
        <v>8.265</v>
      </c>
      <c r="AG19" s="52"/>
      <c r="AH19" s="52">
        <v>6</v>
      </c>
    </row>
    <row r="20" spans="1:34" ht="12.75">
      <c r="A20" s="52">
        <v>7</v>
      </c>
      <c r="B20" s="52">
        <v>7</v>
      </c>
      <c r="C20" s="53">
        <v>810</v>
      </c>
      <c r="D20" s="53" t="s">
        <v>77</v>
      </c>
      <c r="E20" s="53"/>
      <c r="F20" s="53" t="s">
        <v>77</v>
      </c>
      <c r="G20" s="53">
        <v>223</v>
      </c>
      <c r="H20" s="53"/>
      <c r="I20" s="53"/>
      <c r="J20" s="53" t="s">
        <v>77</v>
      </c>
      <c r="K20" s="53"/>
      <c r="L20" s="53"/>
      <c r="M20" s="53"/>
      <c r="N20" s="53"/>
      <c r="O20" s="35" t="s">
        <v>161</v>
      </c>
      <c r="P20" s="54"/>
      <c r="Q20" s="54"/>
      <c r="R20" s="52">
        <v>60</v>
      </c>
      <c r="S20" s="52">
        <v>60</v>
      </c>
      <c r="T20" s="52">
        <v>60</v>
      </c>
      <c r="U20" s="52"/>
      <c r="V20" s="52"/>
      <c r="W20" s="52">
        <v>60</v>
      </c>
      <c r="X20" s="52"/>
      <c r="Y20" s="52"/>
      <c r="Z20" s="52"/>
      <c r="AA20" s="52"/>
      <c r="AB20" s="52"/>
      <c r="AC20" s="52"/>
      <c r="AD20" s="53"/>
      <c r="AE20" s="52">
        <v>6</v>
      </c>
      <c r="AF20" s="52">
        <f t="shared" si="1"/>
        <v>6.24</v>
      </c>
      <c r="AG20" s="10"/>
      <c r="AH20" s="52">
        <v>7</v>
      </c>
    </row>
    <row r="21" spans="1:34" ht="12.75">
      <c r="A21" s="52">
        <v>8</v>
      </c>
      <c r="B21" s="52">
        <v>8</v>
      </c>
      <c r="C21" s="53">
        <v>606</v>
      </c>
      <c r="D21" s="53" t="s">
        <v>77</v>
      </c>
      <c r="E21" s="53"/>
      <c r="F21" s="53" t="s">
        <v>77</v>
      </c>
      <c r="G21" s="53">
        <v>224</v>
      </c>
      <c r="H21" s="53"/>
      <c r="I21" s="53"/>
      <c r="J21" s="53" t="s">
        <v>77</v>
      </c>
      <c r="K21" s="53"/>
      <c r="L21" s="53"/>
      <c r="M21" s="53"/>
      <c r="N21" s="53"/>
      <c r="O21" s="35">
        <v>50</v>
      </c>
      <c r="P21" s="54"/>
      <c r="Q21" s="54"/>
      <c r="R21" s="52">
        <v>60</v>
      </c>
      <c r="S21" s="52">
        <v>60</v>
      </c>
      <c r="T21" s="52">
        <v>60</v>
      </c>
      <c r="U21" s="52"/>
      <c r="V21" s="52"/>
      <c r="W21" s="52">
        <v>60</v>
      </c>
      <c r="X21" s="52"/>
      <c r="Y21" s="52"/>
      <c r="Z21" s="52"/>
      <c r="AA21" s="52"/>
      <c r="AB21" s="52"/>
      <c r="AC21" s="52"/>
      <c r="AD21" s="53"/>
      <c r="AE21" s="52">
        <v>6.3</v>
      </c>
      <c r="AF21" s="52">
        <f t="shared" si="1"/>
        <v>6.54</v>
      </c>
      <c r="AG21" s="52"/>
      <c r="AH21" s="52">
        <v>8</v>
      </c>
    </row>
    <row r="22" spans="1:34" ht="12.75">
      <c r="A22" s="52">
        <v>9</v>
      </c>
      <c r="B22" s="52">
        <v>9</v>
      </c>
      <c r="C22" s="53">
        <v>504</v>
      </c>
      <c r="D22" s="53" t="s">
        <v>77</v>
      </c>
      <c r="E22" s="53"/>
      <c r="F22" s="53" t="s">
        <v>77</v>
      </c>
      <c r="G22" s="53">
        <v>225</v>
      </c>
      <c r="H22" s="35" t="s">
        <v>77</v>
      </c>
      <c r="I22" s="53"/>
      <c r="J22" s="53" t="s">
        <v>77</v>
      </c>
      <c r="K22" s="53"/>
      <c r="L22" s="53"/>
      <c r="M22" s="53"/>
      <c r="N22" s="36"/>
      <c r="O22" s="35" t="s">
        <v>214</v>
      </c>
      <c r="P22" s="54"/>
      <c r="Q22" s="54"/>
      <c r="R22" s="52">
        <v>60</v>
      </c>
      <c r="S22" s="52">
        <v>60</v>
      </c>
      <c r="T22" s="52">
        <v>60</v>
      </c>
      <c r="U22" s="52"/>
      <c r="V22" s="52">
        <v>125</v>
      </c>
      <c r="W22" s="52">
        <v>60</v>
      </c>
      <c r="X22" s="52"/>
      <c r="Y22" s="52"/>
      <c r="Z22" s="52"/>
      <c r="AA22" s="52"/>
      <c r="AB22" s="52"/>
      <c r="AC22" s="52"/>
      <c r="AD22" s="53"/>
      <c r="AE22" s="52">
        <v>5.4</v>
      </c>
      <c r="AF22" s="52">
        <f t="shared" si="1"/>
        <v>5.765000000000001</v>
      </c>
      <c r="AG22" s="52"/>
      <c r="AH22" s="52">
        <v>9</v>
      </c>
    </row>
    <row r="23" spans="1:34" ht="12.75">
      <c r="A23" s="52">
        <v>10</v>
      </c>
      <c r="B23" s="52">
        <v>10</v>
      </c>
      <c r="C23" s="53">
        <v>382</v>
      </c>
      <c r="D23" s="53" t="s">
        <v>77</v>
      </c>
      <c r="E23" s="53" t="s">
        <v>77</v>
      </c>
      <c r="F23" s="53" t="s">
        <v>77</v>
      </c>
      <c r="G23" s="53">
        <v>226</v>
      </c>
      <c r="H23" s="53"/>
      <c r="I23" s="53"/>
      <c r="J23" s="53" t="s">
        <v>77</v>
      </c>
      <c r="K23" s="53"/>
      <c r="L23" s="53"/>
      <c r="M23" s="53"/>
      <c r="N23" s="53"/>
      <c r="O23" s="35">
        <v>44</v>
      </c>
      <c r="P23" s="54"/>
      <c r="Q23" s="54"/>
      <c r="R23" s="52">
        <v>60</v>
      </c>
      <c r="S23" s="52">
        <v>60</v>
      </c>
      <c r="T23" s="52">
        <v>60</v>
      </c>
      <c r="U23" s="52"/>
      <c r="V23" s="52"/>
      <c r="W23" s="52">
        <v>60</v>
      </c>
      <c r="X23" s="52"/>
      <c r="Y23" s="52"/>
      <c r="Z23" s="52"/>
      <c r="AA23" s="52"/>
      <c r="AB23" s="52"/>
      <c r="AC23" s="52"/>
      <c r="AD23" s="53"/>
      <c r="AE23" s="52">
        <v>6.5</v>
      </c>
      <c r="AF23" s="52">
        <f t="shared" si="1"/>
        <v>6.74</v>
      </c>
      <c r="AG23" s="52"/>
      <c r="AH23" s="52">
        <v>10</v>
      </c>
    </row>
    <row r="24" spans="1:34" ht="12.75">
      <c r="A24" s="52">
        <v>11</v>
      </c>
      <c r="B24" s="52">
        <v>11</v>
      </c>
      <c r="C24" s="53">
        <v>272</v>
      </c>
      <c r="D24" s="53" t="s">
        <v>77</v>
      </c>
      <c r="E24" s="53"/>
      <c r="F24" s="53" t="s">
        <v>77</v>
      </c>
      <c r="G24" s="53">
        <v>227</v>
      </c>
      <c r="H24" s="53"/>
      <c r="I24" s="53"/>
      <c r="J24" s="53" t="s">
        <v>77</v>
      </c>
      <c r="K24" s="53"/>
      <c r="L24" s="53"/>
      <c r="M24" s="35"/>
      <c r="N24" s="36"/>
      <c r="O24" s="35">
        <v>4</v>
      </c>
      <c r="P24" s="54"/>
      <c r="Q24" s="54"/>
      <c r="R24" s="52">
        <v>60</v>
      </c>
      <c r="S24" s="52">
        <v>60</v>
      </c>
      <c r="T24" s="52">
        <v>60</v>
      </c>
      <c r="U24" s="52"/>
      <c r="V24" s="52"/>
      <c r="W24" s="52">
        <v>60</v>
      </c>
      <c r="X24" s="52"/>
      <c r="Y24" s="52"/>
      <c r="Z24" s="52"/>
      <c r="AA24" s="25"/>
      <c r="AB24" s="52"/>
      <c r="AC24" s="52"/>
      <c r="AD24" s="53"/>
      <c r="AE24" s="52">
        <v>6.3</v>
      </c>
      <c r="AF24" s="52">
        <f t="shared" si="1"/>
        <v>6.54</v>
      </c>
      <c r="AG24" s="52"/>
      <c r="AH24" s="52">
        <v>11</v>
      </c>
    </row>
    <row r="25" spans="1:34" ht="12.75">
      <c r="A25" s="52">
        <v>12</v>
      </c>
      <c r="B25" s="52">
        <v>12</v>
      </c>
      <c r="C25" s="53">
        <v>255</v>
      </c>
      <c r="D25" s="53" t="s">
        <v>77</v>
      </c>
      <c r="E25" s="53" t="s">
        <v>77</v>
      </c>
      <c r="F25" s="53" t="s">
        <v>77</v>
      </c>
      <c r="G25" s="53">
        <v>228</v>
      </c>
      <c r="H25" s="35"/>
      <c r="I25" s="53"/>
      <c r="J25" s="53" t="s">
        <v>77</v>
      </c>
      <c r="K25" s="53"/>
      <c r="L25" s="53"/>
      <c r="M25" s="35"/>
      <c r="N25" s="36"/>
      <c r="O25" s="35">
        <v>12</v>
      </c>
      <c r="P25" s="54"/>
      <c r="Q25" s="54"/>
      <c r="R25" s="52">
        <v>60</v>
      </c>
      <c r="S25" s="52">
        <v>60</v>
      </c>
      <c r="T25" s="52">
        <v>60</v>
      </c>
      <c r="U25" s="52"/>
      <c r="V25" s="52">
        <v>125</v>
      </c>
      <c r="W25" s="52">
        <v>60</v>
      </c>
      <c r="X25" s="52"/>
      <c r="Y25" s="52"/>
      <c r="Z25" s="52"/>
      <c r="AA25" s="52"/>
      <c r="AB25" s="52"/>
      <c r="AC25" s="52"/>
      <c r="AD25" s="53"/>
      <c r="AE25" s="52">
        <v>6.6</v>
      </c>
      <c r="AF25" s="52">
        <f t="shared" si="1"/>
        <v>6.965</v>
      </c>
      <c r="AG25" s="52"/>
      <c r="AH25" s="52">
        <v>12</v>
      </c>
    </row>
    <row r="26" spans="1:34" ht="12.75">
      <c r="A26" s="10">
        <v>13</v>
      </c>
      <c r="B26" s="10">
        <v>13</v>
      </c>
      <c r="C26" s="35">
        <v>201</v>
      </c>
      <c r="D26" s="53" t="s">
        <v>77</v>
      </c>
      <c r="E26" s="35"/>
      <c r="F26" s="53" t="s">
        <v>77</v>
      </c>
      <c r="G26" s="53">
        <v>229</v>
      </c>
      <c r="H26" s="35" t="s">
        <v>77</v>
      </c>
      <c r="I26" s="53"/>
      <c r="J26" s="53" t="s">
        <v>77</v>
      </c>
      <c r="K26" s="53"/>
      <c r="L26" s="53"/>
      <c r="M26" s="53"/>
      <c r="N26" s="35"/>
      <c r="O26" s="35" t="s">
        <v>167</v>
      </c>
      <c r="P26" s="11"/>
      <c r="Q26" s="10"/>
      <c r="R26" s="52">
        <v>60</v>
      </c>
      <c r="S26" s="52">
        <v>60</v>
      </c>
      <c r="T26" s="52">
        <v>60</v>
      </c>
      <c r="U26" s="52">
        <v>100</v>
      </c>
      <c r="V26" s="52"/>
      <c r="W26" s="52">
        <v>60</v>
      </c>
      <c r="X26" s="10"/>
      <c r="Y26" s="10"/>
      <c r="Z26" s="10"/>
      <c r="AA26" s="52"/>
      <c r="AB26" s="52"/>
      <c r="AC26" s="52"/>
      <c r="AD26" s="53"/>
      <c r="AE26" s="25">
        <v>4.5</v>
      </c>
      <c r="AF26" s="52">
        <f t="shared" si="1"/>
        <v>4.84</v>
      </c>
      <c r="AG26" s="10"/>
      <c r="AH26" s="10">
        <v>13</v>
      </c>
    </row>
    <row r="27" spans="1:34" ht="12.75">
      <c r="A27" s="10">
        <v>14</v>
      </c>
      <c r="B27" s="10">
        <v>14</v>
      </c>
      <c r="C27" s="35">
        <v>151</v>
      </c>
      <c r="D27" s="53" t="s">
        <v>77</v>
      </c>
      <c r="E27" s="53" t="s">
        <v>77</v>
      </c>
      <c r="F27" s="53" t="s">
        <v>77</v>
      </c>
      <c r="G27" s="53">
        <v>230</v>
      </c>
      <c r="H27" s="35" t="s">
        <v>77</v>
      </c>
      <c r="I27" s="53"/>
      <c r="J27" s="53" t="s">
        <v>77</v>
      </c>
      <c r="K27" s="53"/>
      <c r="L27" s="53"/>
      <c r="M27" s="53"/>
      <c r="N27" s="53"/>
      <c r="O27" s="35" t="s">
        <v>239</v>
      </c>
      <c r="P27" s="11"/>
      <c r="Q27" s="11"/>
      <c r="R27" s="52">
        <v>60</v>
      </c>
      <c r="S27" s="52">
        <v>60</v>
      </c>
      <c r="T27" s="52">
        <v>60</v>
      </c>
      <c r="U27" s="52"/>
      <c r="V27" s="52"/>
      <c r="W27" s="52">
        <v>60</v>
      </c>
      <c r="X27" s="52"/>
      <c r="Y27" s="52"/>
      <c r="Z27" s="52"/>
      <c r="AA27" s="52"/>
      <c r="AB27" s="25"/>
      <c r="AC27" s="52"/>
      <c r="AD27" s="53"/>
      <c r="AE27" s="25">
        <v>5.4</v>
      </c>
      <c r="AF27" s="52">
        <f t="shared" si="1"/>
        <v>5.640000000000001</v>
      </c>
      <c r="AG27" s="25"/>
      <c r="AH27" s="10">
        <v>14</v>
      </c>
    </row>
    <row r="28" spans="1:34" ht="12.75">
      <c r="A28" s="10">
        <v>15</v>
      </c>
      <c r="B28" s="10">
        <v>15</v>
      </c>
      <c r="C28" s="36">
        <v>151</v>
      </c>
      <c r="D28" s="53"/>
      <c r="E28" s="53"/>
      <c r="F28" s="53"/>
      <c r="G28" s="53"/>
      <c r="H28" s="35"/>
      <c r="I28" s="53"/>
      <c r="J28" s="53"/>
      <c r="K28" s="53"/>
      <c r="L28" s="53"/>
      <c r="M28" s="53"/>
      <c r="N28" s="36"/>
      <c r="O28" s="35"/>
      <c r="P28" s="11"/>
      <c r="Q28" s="10"/>
      <c r="R28" s="52"/>
      <c r="S28" s="52"/>
      <c r="T28" s="52"/>
      <c r="U28" s="52"/>
      <c r="V28" s="52"/>
      <c r="W28" s="52"/>
      <c r="X28" s="52"/>
      <c r="Y28" s="52"/>
      <c r="Z28" s="52"/>
      <c r="AA28" s="25"/>
      <c r="AB28" s="52"/>
      <c r="AD28" s="53"/>
      <c r="AE28" s="25"/>
      <c r="AF28" s="52"/>
      <c r="AG28" s="25"/>
      <c r="AH28" s="10">
        <v>15</v>
      </c>
    </row>
    <row r="29" spans="1:34" ht="12.75">
      <c r="A29" s="10">
        <v>16</v>
      </c>
      <c r="B29" s="10">
        <v>16</v>
      </c>
      <c r="C29" s="36">
        <v>120</v>
      </c>
      <c r="D29" s="53" t="s">
        <v>77</v>
      </c>
      <c r="E29" s="53"/>
      <c r="F29" s="53" t="s">
        <v>77</v>
      </c>
      <c r="G29" s="53">
        <v>231</v>
      </c>
      <c r="H29" s="35" t="s">
        <v>77</v>
      </c>
      <c r="I29" s="53"/>
      <c r="J29" s="53" t="s">
        <v>77</v>
      </c>
      <c r="K29" s="53"/>
      <c r="L29" s="35"/>
      <c r="M29" s="53"/>
      <c r="N29" s="35"/>
      <c r="O29" s="35" t="s">
        <v>180</v>
      </c>
      <c r="P29" s="11"/>
      <c r="Q29" s="11"/>
      <c r="R29" s="52">
        <v>60</v>
      </c>
      <c r="S29" s="52">
        <v>60</v>
      </c>
      <c r="T29" s="52">
        <v>60</v>
      </c>
      <c r="U29" s="52">
        <v>100</v>
      </c>
      <c r="V29" s="52"/>
      <c r="W29" s="52">
        <v>60</v>
      </c>
      <c r="X29" s="52"/>
      <c r="Y29" s="52"/>
      <c r="Z29" s="52"/>
      <c r="AA29" s="52"/>
      <c r="AB29" s="52"/>
      <c r="AC29" s="52"/>
      <c r="AD29" s="53"/>
      <c r="AE29" s="25">
        <v>4.25</v>
      </c>
      <c r="AF29" s="52">
        <f t="shared" si="1"/>
        <v>4.59</v>
      </c>
      <c r="AG29" s="10"/>
      <c r="AH29" s="10">
        <v>16</v>
      </c>
    </row>
    <row r="30" spans="1:34" ht="12.75">
      <c r="A30" s="10">
        <v>17</v>
      </c>
      <c r="B30" s="10">
        <v>17</v>
      </c>
      <c r="C30" s="36">
        <v>103</v>
      </c>
      <c r="D30" s="53" t="s">
        <v>77</v>
      </c>
      <c r="E30" s="53"/>
      <c r="F30" s="53" t="s">
        <v>77</v>
      </c>
      <c r="G30" s="53">
        <v>232</v>
      </c>
      <c r="H30" s="53"/>
      <c r="I30" s="53"/>
      <c r="J30" s="53" t="s">
        <v>77</v>
      </c>
      <c r="K30" s="53"/>
      <c r="L30" s="35"/>
      <c r="M30" s="53"/>
      <c r="N30" s="53"/>
      <c r="O30" s="35">
        <v>70</v>
      </c>
      <c r="P30" s="11"/>
      <c r="Q30" s="11"/>
      <c r="R30" s="52">
        <v>60</v>
      </c>
      <c r="S30" s="52">
        <v>60</v>
      </c>
      <c r="T30" s="52">
        <v>60</v>
      </c>
      <c r="U30" s="52">
        <v>100</v>
      </c>
      <c r="V30" s="52">
        <v>125</v>
      </c>
      <c r="W30" s="52">
        <v>60</v>
      </c>
      <c r="X30" s="10"/>
      <c r="Y30" s="10"/>
      <c r="Z30" s="10"/>
      <c r="AA30" s="52"/>
      <c r="AB30" s="52"/>
      <c r="AC30" s="52"/>
      <c r="AD30" s="53"/>
      <c r="AE30" s="25">
        <v>2.6</v>
      </c>
      <c r="AF30" s="52">
        <f t="shared" si="1"/>
        <v>3.065</v>
      </c>
      <c r="AG30" s="10"/>
      <c r="AH30" s="10">
        <v>17</v>
      </c>
    </row>
    <row r="31" spans="1:34" ht="12.75">
      <c r="A31" s="10">
        <v>18</v>
      </c>
      <c r="B31" s="10">
        <v>18</v>
      </c>
      <c r="C31" s="36">
        <v>90</v>
      </c>
      <c r="D31" s="53" t="s">
        <v>77</v>
      </c>
      <c r="E31" s="53" t="s">
        <v>77</v>
      </c>
      <c r="F31" s="53" t="s">
        <v>77</v>
      </c>
      <c r="G31" s="53">
        <v>233</v>
      </c>
      <c r="H31" s="53"/>
      <c r="I31" s="53"/>
      <c r="J31" s="53" t="s">
        <v>77</v>
      </c>
      <c r="K31" s="53"/>
      <c r="L31" s="53"/>
      <c r="M31" s="35"/>
      <c r="N31" s="35"/>
      <c r="O31" s="35" t="s">
        <v>259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>
        <v>60</v>
      </c>
      <c r="X31" s="52"/>
      <c r="Y31" s="52"/>
      <c r="Z31" s="52"/>
      <c r="AA31" s="52"/>
      <c r="AB31" s="52"/>
      <c r="AC31" s="52"/>
      <c r="AD31" s="53"/>
      <c r="AE31" s="25">
        <v>2.4</v>
      </c>
      <c r="AF31" s="52">
        <f t="shared" si="1"/>
        <v>2.7399999999999998</v>
      </c>
      <c r="AG31" s="25"/>
      <c r="AH31" s="10">
        <v>18</v>
      </c>
    </row>
    <row r="32" spans="1:34" ht="12.75">
      <c r="A32" s="10">
        <v>19</v>
      </c>
      <c r="B32" s="10">
        <v>19</v>
      </c>
      <c r="C32" s="36">
        <v>90</v>
      </c>
      <c r="D32" s="53"/>
      <c r="E32" s="53"/>
      <c r="F32" s="53"/>
      <c r="G32" s="53"/>
      <c r="H32" s="53"/>
      <c r="I32" s="53"/>
      <c r="J32" s="53"/>
      <c r="K32" s="53"/>
      <c r="L32" s="35"/>
      <c r="M32" s="53"/>
      <c r="N32" s="35"/>
      <c r="O32" s="35"/>
      <c r="P32" s="11"/>
      <c r="Q32" s="11"/>
      <c r="R32" s="52"/>
      <c r="S32" s="52"/>
      <c r="T32" s="52"/>
      <c r="U32" s="52"/>
      <c r="V32" s="52"/>
      <c r="W32" s="52"/>
      <c r="X32" s="10"/>
      <c r="Y32" s="10"/>
      <c r="Z32" s="10"/>
      <c r="AA32" s="52"/>
      <c r="AB32" s="52"/>
      <c r="AC32" s="52"/>
      <c r="AD32" s="53"/>
      <c r="AE32" s="25"/>
      <c r="AF32" s="52"/>
      <c r="AG32" s="10"/>
      <c r="AH32" s="10">
        <v>19</v>
      </c>
    </row>
    <row r="33" spans="1:34" ht="12.75">
      <c r="A33" s="10">
        <v>20</v>
      </c>
      <c r="B33" s="10">
        <v>20</v>
      </c>
      <c r="C33" s="36">
        <v>70</v>
      </c>
      <c r="D33" s="53" t="s">
        <v>77</v>
      </c>
      <c r="E33" s="53"/>
      <c r="F33" s="53" t="s">
        <v>77</v>
      </c>
      <c r="G33" s="53">
        <v>234</v>
      </c>
      <c r="H33" s="53"/>
      <c r="I33" s="53"/>
      <c r="J33" s="53" t="s">
        <v>77</v>
      </c>
      <c r="K33" s="53"/>
      <c r="L33" s="53"/>
      <c r="M33" s="35"/>
      <c r="N33" s="35"/>
      <c r="O33" s="35">
        <v>64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>
        <v>60</v>
      </c>
      <c r="X33" s="52"/>
      <c r="Y33" s="52"/>
      <c r="Z33" s="52"/>
      <c r="AA33" s="25"/>
      <c r="AB33" s="25"/>
      <c r="AC33" s="52"/>
      <c r="AD33" s="53"/>
      <c r="AE33" s="25">
        <v>2.2</v>
      </c>
      <c r="AF33" s="52">
        <f t="shared" si="1"/>
        <v>2.54</v>
      </c>
      <c r="AG33" s="10"/>
      <c r="AH33" s="10">
        <v>20</v>
      </c>
    </row>
    <row r="34" spans="1:34" ht="12.75">
      <c r="A34" s="10">
        <v>21</v>
      </c>
      <c r="B34" s="10">
        <v>21</v>
      </c>
      <c r="C34" s="36">
        <v>60</v>
      </c>
      <c r="D34" s="53"/>
      <c r="E34" s="53"/>
      <c r="F34" s="53"/>
      <c r="G34" s="53"/>
      <c r="H34" s="53"/>
      <c r="I34" s="53"/>
      <c r="J34" s="53"/>
      <c r="K34" s="53"/>
      <c r="L34" s="35"/>
      <c r="M34" s="53"/>
      <c r="N34" s="36"/>
      <c r="O34" s="35"/>
      <c r="P34" s="11"/>
      <c r="Q34" s="11"/>
      <c r="R34" s="52"/>
      <c r="S34" s="52"/>
      <c r="T34" s="52"/>
      <c r="U34" s="52"/>
      <c r="V34" s="52"/>
      <c r="W34" s="52"/>
      <c r="X34" s="10"/>
      <c r="Y34" s="10"/>
      <c r="Z34" s="10"/>
      <c r="AA34" s="25"/>
      <c r="AB34" s="10"/>
      <c r="AC34" s="52"/>
      <c r="AD34" s="53"/>
      <c r="AE34" s="25"/>
      <c r="AF34" s="52"/>
      <c r="AG34" s="10"/>
      <c r="AH34" s="10">
        <v>21</v>
      </c>
    </row>
    <row r="35" spans="1:36" ht="12.75">
      <c r="A35" s="10">
        <v>22</v>
      </c>
      <c r="B35" s="10">
        <v>22</v>
      </c>
      <c r="C35" s="36">
        <v>50</v>
      </c>
      <c r="D35" s="53" t="s">
        <v>77</v>
      </c>
      <c r="E35" s="53"/>
      <c r="F35" s="53" t="s">
        <v>77</v>
      </c>
      <c r="G35" s="53">
        <v>235</v>
      </c>
      <c r="H35" s="53"/>
      <c r="I35" s="53"/>
      <c r="J35" s="53" t="s">
        <v>77</v>
      </c>
      <c r="K35" s="53"/>
      <c r="L35" s="53"/>
      <c r="M35" s="35"/>
      <c r="N35" s="53"/>
      <c r="O35" s="35" t="s">
        <v>212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/>
      <c r="W35" s="25">
        <v>60</v>
      </c>
      <c r="X35" s="25"/>
      <c r="Y35" s="25"/>
      <c r="Z35" s="25"/>
      <c r="AA35" s="52"/>
      <c r="AB35" s="25"/>
      <c r="AC35" s="52"/>
      <c r="AD35" s="30"/>
      <c r="AE35" s="71">
        <v>1.4</v>
      </c>
      <c r="AF35" s="71">
        <f t="shared" si="1"/>
        <v>1.74</v>
      </c>
      <c r="AG35" s="71"/>
      <c r="AH35" s="72">
        <v>22</v>
      </c>
      <c r="AI35" s="29" t="s">
        <v>274</v>
      </c>
      <c r="AJ35" s="69"/>
    </row>
    <row r="36" spans="1:36" ht="12.75">
      <c r="A36" s="10">
        <v>23</v>
      </c>
      <c r="B36" s="10">
        <v>23</v>
      </c>
      <c r="C36" s="36">
        <v>40</v>
      </c>
      <c r="D36" s="35"/>
      <c r="E36" s="53"/>
      <c r="F36" s="53"/>
      <c r="G36" s="53"/>
      <c r="H36" s="53"/>
      <c r="I36" s="53"/>
      <c r="J36" s="53"/>
      <c r="K36" s="53"/>
      <c r="L36" s="53"/>
      <c r="M36" s="53"/>
      <c r="N36" s="35"/>
      <c r="O36" s="35"/>
      <c r="P36" s="11"/>
      <c r="Q36" s="11"/>
      <c r="R36" s="52"/>
      <c r="S36" s="52"/>
      <c r="T36" s="52"/>
      <c r="U36" s="52"/>
      <c r="V36" s="52"/>
      <c r="W36" s="52"/>
      <c r="X36" s="10"/>
      <c r="Y36" s="10"/>
      <c r="Z36" s="10"/>
      <c r="AA36" s="52"/>
      <c r="AB36" s="10"/>
      <c r="AC36" s="52"/>
      <c r="AD36" s="53"/>
      <c r="AE36" s="71"/>
      <c r="AF36" s="71"/>
      <c r="AG36" s="71"/>
      <c r="AH36" s="71">
        <v>23</v>
      </c>
      <c r="AI36" s="68"/>
      <c r="AJ36" s="69"/>
    </row>
    <row r="37" spans="1:36" ht="12.75">
      <c r="A37" s="10">
        <v>24</v>
      </c>
      <c r="B37" s="10">
        <v>24</v>
      </c>
      <c r="C37" s="36">
        <v>33</v>
      </c>
      <c r="D37" s="53" t="s">
        <v>77</v>
      </c>
      <c r="E37" s="53"/>
      <c r="F37" s="53" t="s">
        <v>77</v>
      </c>
      <c r="G37" s="53"/>
      <c r="H37" s="53"/>
      <c r="I37" s="53"/>
      <c r="J37" s="53" t="s">
        <v>77</v>
      </c>
      <c r="K37" s="53"/>
      <c r="M37" s="53"/>
      <c r="N37" s="36"/>
      <c r="O37" s="35" t="s">
        <v>248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/>
      <c r="W37" s="52">
        <v>60</v>
      </c>
      <c r="X37" s="25">
        <v>60</v>
      </c>
      <c r="Y37" s="25">
        <v>15</v>
      </c>
      <c r="Z37" s="25">
        <v>15</v>
      </c>
      <c r="AA37" s="25"/>
      <c r="AB37" s="25"/>
      <c r="AC37" s="52"/>
      <c r="AD37" s="53"/>
      <c r="AE37" s="71">
        <v>2.75</v>
      </c>
      <c r="AF37" s="71">
        <f>(SUM(R37:AC37)/1000)+AE37</f>
        <v>3.18</v>
      </c>
      <c r="AG37" s="71"/>
      <c r="AH37" s="71">
        <v>24</v>
      </c>
      <c r="AI37" s="69"/>
      <c r="AJ37" s="69"/>
    </row>
  </sheetData>
  <sheetProtection/>
  <printOptions/>
  <pageMargins left="0.7" right="0.7" top="0.75" bottom="0.75" header="0.3" footer="0.3"/>
  <pageSetup orientation="portrait" paperSize="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1">
      <selection activeCell="N9" sqref="M9:N9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42780</v>
      </c>
      <c r="H2" s="41" t="s">
        <v>286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284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112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>
        <v>60</v>
      </c>
    </row>
    <row r="7" spans="1:3" ht="12.75">
      <c r="A7" t="s">
        <v>52</v>
      </c>
      <c r="C7" s="30">
        <v>1685</v>
      </c>
    </row>
    <row r="8" ht="12.75">
      <c r="A8" t="s">
        <v>23</v>
      </c>
    </row>
    <row r="9" spans="4:29" ht="12.75">
      <c r="D9">
        <f>COUNTIF(D14:D37,"x")</f>
        <v>20</v>
      </c>
      <c r="E9">
        <f>COUNTIF(E14:E37,"x")</f>
        <v>7</v>
      </c>
      <c r="F9">
        <f>COUNTIF(F14:F37,"x")</f>
        <v>20</v>
      </c>
      <c r="G9">
        <f>COUNTIF(G14:G37,"x")</f>
        <v>0</v>
      </c>
      <c r="H9">
        <f>COUNTIF(H14:H37,"x")</f>
        <v>11</v>
      </c>
      <c r="J9">
        <f>COUNTIF(J14:J37,"x")</f>
        <v>20</v>
      </c>
      <c r="M9">
        <f>COUNTIF(M14:M37,"x")</f>
        <v>5</v>
      </c>
      <c r="N9">
        <f>COUNTIF(N14:N37,"x")</f>
        <v>7</v>
      </c>
      <c r="O9">
        <v>22</v>
      </c>
      <c r="R9">
        <f>COUNT(R14:R37)</f>
        <v>20</v>
      </c>
      <c r="S9">
        <f aca="true" t="shared" si="0" ref="S9:AC9">COUNT(S14:S37)</f>
        <v>20</v>
      </c>
      <c r="T9">
        <f t="shared" si="0"/>
        <v>20</v>
      </c>
      <c r="U9">
        <f t="shared" si="0"/>
        <v>6</v>
      </c>
      <c r="V9">
        <f t="shared" si="0"/>
        <v>10</v>
      </c>
      <c r="W9">
        <f t="shared" si="0"/>
        <v>20</v>
      </c>
      <c r="X9">
        <f t="shared" si="0"/>
        <v>1</v>
      </c>
      <c r="Y9">
        <f t="shared" si="0"/>
        <v>1</v>
      </c>
      <c r="Z9">
        <f t="shared" si="0"/>
        <v>1</v>
      </c>
      <c r="AA9">
        <f t="shared" si="0"/>
        <v>11</v>
      </c>
      <c r="AB9">
        <f t="shared" si="0"/>
        <v>7</v>
      </c>
      <c r="AC9">
        <f t="shared" si="0"/>
        <v>8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38">
        <v>1685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 t="s">
        <v>77</v>
      </c>
      <c r="N14" s="36" t="s">
        <v>77</v>
      </c>
      <c r="O14" s="35" t="s">
        <v>248</v>
      </c>
      <c r="P14" s="54"/>
      <c r="Q14" s="54"/>
      <c r="R14" s="52">
        <v>60</v>
      </c>
      <c r="S14" s="52">
        <v>60</v>
      </c>
      <c r="T14" s="52">
        <v>60</v>
      </c>
      <c r="U14" s="52"/>
      <c r="V14" s="52">
        <v>125</v>
      </c>
      <c r="W14" s="52">
        <v>60</v>
      </c>
      <c r="X14" s="52"/>
      <c r="Y14" s="52"/>
      <c r="Z14" s="52"/>
      <c r="AA14" s="25">
        <v>500</v>
      </c>
      <c r="AB14" s="52">
        <v>1000</v>
      </c>
      <c r="AC14" s="52">
        <v>60</v>
      </c>
      <c r="AD14" s="53">
        <v>1</v>
      </c>
      <c r="AE14" s="55">
        <v>5.6</v>
      </c>
      <c r="AF14" s="52">
        <f>(SUM(R14:AC14)/1000)+AE14</f>
        <v>7.5249999999999995</v>
      </c>
      <c r="AG14" s="52"/>
      <c r="AH14" s="52">
        <v>1</v>
      </c>
    </row>
    <row r="15" spans="1:34" ht="12.75">
      <c r="A15" s="52">
        <v>2</v>
      </c>
      <c r="B15" s="52">
        <v>2</v>
      </c>
      <c r="C15" s="53">
        <v>1671</v>
      </c>
      <c r="D15" s="53" t="s">
        <v>77</v>
      </c>
      <c r="E15" s="53"/>
      <c r="F15" s="53" t="s">
        <v>77</v>
      </c>
      <c r="G15" s="53"/>
      <c r="H15" s="35"/>
      <c r="I15" s="53"/>
      <c r="J15" s="53" t="s">
        <v>77</v>
      </c>
      <c r="K15" s="53"/>
      <c r="L15" s="53"/>
      <c r="M15" s="53"/>
      <c r="N15" s="36"/>
      <c r="O15" s="35" t="s">
        <v>249</v>
      </c>
      <c r="P15" s="54"/>
      <c r="Q15" s="54"/>
      <c r="R15" s="52">
        <v>60</v>
      </c>
      <c r="S15" s="52">
        <v>60</v>
      </c>
      <c r="T15" s="52">
        <v>60</v>
      </c>
      <c r="U15" s="52"/>
      <c r="W15" s="52">
        <v>60</v>
      </c>
      <c r="X15" s="52"/>
      <c r="Y15" s="52"/>
      <c r="Z15" s="52"/>
      <c r="AA15" s="52"/>
      <c r="AB15" s="52"/>
      <c r="AC15" s="52"/>
      <c r="AD15" s="53">
        <v>2</v>
      </c>
      <c r="AE15" s="52">
        <v>10</v>
      </c>
      <c r="AF15" s="52">
        <f aca="true" t="shared" si="1" ref="AF15:AF37">(SUM(R15:AC15)/1000)+AE15</f>
        <v>10.24</v>
      </c>
      <c r="AG15" s="52"/>
      <c r="AH15" s="52">
        <v>2</v>
      </c>
    </row>
    <row r="16" spans="1:35" ht="12.75">
      <c r="A16" s="52">
        <v>3</v>
      </c>
      <c r="B16" s="52">
        <v>3</v>
      </c>
      <c r="C16" s="53">
        <v>1619</v>
      </c>
      <c r="D16" s="53" t="s">
        <v>77</v>
      </c>
      <c r="E16" s="53"/>
      <c r="F16" s="53" t="s">
        <v>77</v>
      </c>
      <c r="G16" s="53"/>
      <c r="H16" s="53" t="s">
        <v>77</v>
      </c>
      <c r="I16" s="52"/>
      <c r="J16" s="53" t="s">
        <v>77</v>
      </c>
      <c r="K16" s="53"/>
      <c r="L16" s="53"/>
      <c r="M16" s="53"/>
      <c r="N16" s="53" t="s">
        <v>77</v>
      </c>
      <c r="O16" s="35">
        <v>70</v>
      </c>
      <c r="P16" s="54"/>
      <c r="Q16" s="54"/>
      <c r="R16" s="52">
        <v>60</v>
      </c>
      <c r="S16" s="52">
        <v>60</v>
      </c>
      <c r="T16" s="52">
        <v>60</v>
      </c>
      <c r="U16" s="52"/>
      <c r="V16" s="52">
        <v>125</v>
      </c>
      <c r="W16" s="52">
        <v>60</v>
      </c>
      <c r="X16" s="52"/>
      <c r="Y16" s="52"/>
      <c r="Z16" s="52"/>
      <c r="AA16" s="25">
        <v>500</v>
      </c>
      <c r="AB16" s="52">
        <v>1000</v>
      </c>
      <c r="AC16" s="52"/>
      <c r="AD16" s="53">
        <v>3</v>
      </c>
      <c r="AE16" s="52">
        <v>6.7</v>
      </c>
      <c r="AF16" s="52">
        <f t="shared" si="1"/>
        <v>8.565</v>
      </c>
      <c r="AG16" s="52"/>
      <c r="AH16" s="29">
        <v>3</v>
      </c>
      <c r="AI16" s="29" t="s">
        <v>274</v>
      </c>
    </row>
    <row r="17" spans="1:34" ht="12.75">
      <c r="A17" s="52">
        <v>4</v>
      </c>
      <c r="B17" s="52">
        <v>4</v>
      </c>
      <c r="C17" s="53">
        <v>1520</v>
      </c>
      <c r="D17" s="53"/>
      <c r="E17" s="53"/>
      <c r="F17" s="53"/>
      <c r="G17" s="53"/>
      <c r="H17" s="35"/>
      <c r="I17" s="53"/>
      <c r="J17" s="53"/>
      <c r="K17" s="53"/>
      <c r="L17" s="53"/>
      <c r="M17" s="35"/>
      <c r="N17" s="36"/>
      <c r="O17" s="35"/>
      <c r="P17" s="54"/>
      <c r="Q17" s="54"/>
      <c r="R17" s="52"/>
      <c r="S17" s="52"/>
      <c r="T17" s="52"/>
      <c r="U17" s="52"/>
      <c r="V17" s="52"/>
      <c r="W17" s="52"/>
      <c r="X17" s="52"/>
      <c r="Y17" s="52"/>
      <c r="Z17" s="52"/>
      <c r="AA17" s="58"/>
      <c r="AB17" s="52"/>
      <c r="AC17" s="52"/>
      <c r="AD17" s="53"/>
      <c r="AE17" s="52"/>
      <c r="AF17" s="52"/>
      <c r="AG17" s="52"/>
      <c r="AH17" s="52">
        <v>4</v>
      </c>
    </row>
    <row r="18" spans="1:34" ht="12.75">
      <c r="A18" s="52">
        <v>5</v>
      </c>
      <c r="B18" s="52">
        <v>5</v>
      </c>
      <c r="C18" s="53">
        <v>1417</v>
      </c>
      <c r="D18" s="53" t="s">
        <v>77</v>
      </c>
      <c r="E18" s="53"/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/>
      <c r="O18" s="35">
        <v>50</v>
      </c>
      <c r="P18" s="54"/>
      <c r="Q18" s="54"/>
      <c r="R18" s="52">
        <v>60</v>
      </c>
      <c r="S18" s="52">
        <v>60</v>
      </c>
      <c r="T18" s="52">
        <v>60</v>
      </c>
      <c r="U18" s="52"/>
      <c r="V18" s="52">
        <v>125</v>
      </c>
      <c r="W18" s="52">
        <v>60</v>
      </c>
      <c r="X18" s="52"/>
      <c r="Y18" s="52"/>
      <c r="Z18" s="52"/>
      <c r="AA18" s="25"/>
      <c r="AB18" s="52"/>
      <c r="AC18" s="52"/>
      <c r="AD18" s="53">
        <v>5</v>
      </c>
      <c r="AE18" s="52">
        <v>10.2</v>
      </c>
      <c r="AF18" s="52">
        <f t="shared" si="1"/>
        <v>10.565</v>
      </c>
      <c r="AG18" s="52"/>
      <c r="AH18" s="52">
        <v>5</v>
      </c>
    </row>
    <row r="19" spans="1:34" ht="12.75">
      <c r="A19" s="52">
        <v>6</v>
      </c>
      <c r="B19" s="52">
        <v>6</v>
      </c>
      <c r="C19" s="53">
        <v>1315</v>
      </c>
      <c r="D19" s="53" t="s">
        <v>77</v>
      </c>
      <c r="E19" s="53"/>
      <c r="F19" s="53" t="s">
        <v>77</v>
      </c>
      <c r="G19" s="53"/>
      <c r="H19" s="35"/>
      <c r="I19" s="53"/>
      <c r="J19" s="53" t="s">
        <v>77</v>
      </c>
      <c r="K19" s="53"/>
      <c r="L19" s="53"/>
      <c r="M19" s="35"/>
      <c r="N19" s="36"/>
      <c r="O19" s="35" t="s">
        <v>212</v>
      </c>
      <c r="P19" s="54"/>
      <c r="Q19" s="54"/>
      <c r="R19" s="52">
        <v>60</v>
      </c>
      <c r="S19" s="52">
        <v>60</v>
      </c>
      <c r="T19" s="52">
        <v>60</v>
      </c>
      <c r="U19" s="52"/>
      <c r="W19" s="52">
        <v>60</v>
      </c>
      <c r="X19" s="52"/>
      <c r="Y19" s="52"/>
      <c r="Z19" s="52"/>
      <c r="AA19" s="52"/>
      <c r="AB19" s="52"/>
      <c r="AC19" s="52"/>
      <c r="AD19" s="53">
        <v>6</v>
      </c>
      <c r="AE19" s="52">
        <v>9.2</v>
      </c>
      <c r="AF19" s="52">
        <f t="shared" si="1"/>
        <v>9.44</v>
      </c>
      <c r="AG19" s="52"/>
      <c r="AH19" s="52">
        <v>6</v>
      </c>
    </row>
    <row r="20" spans="1:34" ht="12.75">
      <c r="A20" s="52">
        <v>7</v>
      </c>
      <c r="B20" s="52">
        <v>7</v>
      </c>
      <c r="C20" s="53">
        <v>1214</v>
      </c>
      <c r="D20" s="53" t="s">
        <v>77</v>
      </c>
      <c r="E20" s="53"/>
      <c r="F20" s="53" t="s">
        <v>77</v>
      </c>
      <c r="G20" s="53"/>
      <c r="H20" s="53" t="s">
        <v>77</v>
      </c>
      <c r="I20" s="53"/>
      <c r="J20" s="53" t="s">
        <v>77</v>
      </c>
      <c r="K20" s="53"/>
      <c r="L20" s="53"/>
      <c r="M20" s="53" t="s">
        <v>77</v>
      </c>
      <c r="N20" s="53"/>
      <c r="O20" s="35" t="s">
        <v>180</v>
      </c>
      <c r="P20" s="54"/>
      <c r="Q20" s="54"/>
      <c r="R20" s="52">
        <v>60</v>
      </c>
      <c r="S20" s="52">
        <v>60</v>
      </c>
      <c r="T20" s="52">
        <v>60</v>
      </c>
      <c r="U20" s="52"/>
      <c r="V20" s="52">
        <v>125</v>
      </c>
      <c r="W20" s="52">
        <v>60</v>
      </c>
      <c r="X20" s="52"/>
      <c r="Y20" s="52"/>
      <c r="Z20" s="52"/>
      <c r="AA20" s="52">
        <v>500</v>
      </c>
      <c r="AB20" s="52"/>
      <c r="AC20" s="52"/>
      <c r="AD20" s="53">
        <v>7</v>
      </c>
      <c r="AE20" s="52">
        <v>6.5</v>
      </c>
      <c r="AF20" s="52">
        <f t="shared" si="1"/>
        <v>7.365</v>
      </c>
      <c r="AG20" s="10"/>
      <c r="AH20" s="52">
        <v>7</v>
      </c>
    </row>
    <row r="21" spans="1:34" ht="12.75">
      <c r="A21" s="52">
        <v>8</v>
      </c>
      <c r="B21" s="52">
        <v>8</v>
      </c>
      <c r="C21" s="53">
        <v>1013</v>
      </c>
      <c r="D21" s="53" t="s">
        <v>77</v>
      </c>
      <c r="E21" s="53" t="s">
        <v>77</v>
      </c>
      <c r="F21" s="53" t="s">
        <v>77</v>
      </c>
      <c r="G21" s="53"/>
      <c r="H21" s="53" t="s">
        <v>77</v>
      </c>
      <c r="I21" s="53"/>
      <c r="J21" s="53" t="s">
        <v>77</v>
      </c>
      <c r="K21" s="53"/>
      <c r="L21" s="53"/>
      <c r="M21" s="53"/>
      <c r="N21" s="53" t="s">
        <v>77</v>
      </c>
      <c r="O21" s="35" t="s">
        <v>259</v>
      </c>
      <c r="P21" s="54"/>
      <c r="Q21" s="54"/>
      <c r="R21" s="52">
        <v>60</v>
      </c>
      <c r="S21" s="52">
        <v>60</v>
      </c>
      <c r="T21" s="52">
        <v>60</v>
      </c>
      <c r="U21" s="52"/>
      <c r="V21" s="52">
        <v>125</v>
      </c>
      <c r="W21" s="52">
        <v>60</v>
      </c>
      <c r="X21" s="52"/>
      <c r="Y21" s="52"/>
      <c r="Z21" s="52"/>
      <c r="AA21">
        <v>500</v>
      </c>
      <c r="AB21">
        <v>1000</v>
      </c>
      <c r="AC21" s="52">
        <v>60</v>
      </c>
      <c r="AD21" s="53">
        <v>8</v>
      </c>
      <c r="AE21" s="52">
        <v>6.5</v>
      </c>
      <c r="AF21" s="52">
        <f t="shared" si="1"/>
        <v>8.425</v>
      </c>
      <c r="AG21" s="52"/>
      <c r="AH21" s="52">
        <v>8</v>
      </c>
    </row>
    <row r="22" spans="1:34" ht="12.75">
      <c r="A22" s="52">
        <v>9</v>
      </c>
      <c r="B22" s="52">
        <v>9</v>
      </c>
      <c r="C22" s="53">
        <v>1012</v>
      </c>
      <c r="D22" s="53"/>
      <c r="E22" s="53"/>
      <c r="F22" s="53"/>
      <c r="G22" s="53"/>
      <c r="H22" s="35"/>
      <c r="I22" s="53"/>
      <c r="J22" s="53"/>
      <c r="K22" s="53"/>
      <c r="L22" s="53"/>
      <c r="M22" s="53"/>
      <c r="N22" s="36"/>
      <c r="O22" s="35"/>
      <c r="P22" s="54"/>
      <c r="Q22" s="54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52"/>
      <c r="AF22" s="52"/>
      <c r="AG22" s="52"/>
      <c r="AH22" s="52">
        <v>9</v>
      </c>
    </row>
    <row r="23" spans="1:34" ht="12.75">
      <c r="A23" s="52">
        <v>10</v>
      </c>
      <c r="B23" s="52">
        <v>10</v>
      </c>
      <c r="C23" s="53">
        <v>910</v>
      </c>
      <c r="D23" s="53" t="s">
        <v>77</v>
      </c>
      <c r="E23" s="53"/>
      <c r="F23" s="53" t="s">
        <v>77</v>
      </c>
      <c r="G23" s="53"/>
      <c r="H23" s="53"/>
      <c r="I23" s="53"/>
      <c r="J23" s="53" t="s">
        <v>77</v>
      </c>
      <c r="K23" s="53"/>
      <c r="L23" s="53"/>
      <c r="M23" s="53"/>
      <c r="N23" s="53"/>
      <c r="O23" s="35" t="s">
        <v>167</v>
      </c>
      <c r="P23" s="54"/>
      <c r="Q23" s="54"/>
      <c r="R23" s="52">
        <v>60</v>
      </c>
      <c r="S23" s="52">
        <v>60</v>
      </c>
      <c r="T23" s="52">
        <v>60</v>
      </c>
      <c r="U23" s="52"/>
      <c r="V23" s="52"/>
      <c r="W23" s="52">
        <v>60</v>
      </c>
      <c r="X23" s="52"/>
      <c r="Y23" s="52"/>
      <c r="Z23" s="52"/>
      <c r="AA23" s="52"/>
      <c r="AB23" s="52"/>
      <c r="AC23" s="52"/>
      <c r="AD23" s="53">
        <v>10</v>
      </c>
      <c r="AE23" s="52">
        <v>10.1</v>
      </c>
      <c r="AF23" s="52">
        <f t="shared" si="1"/>
        <v>10.34</v>
      </c>
      <c r="AG23" s="52"/>
      <c r="AH23" s="52">
        <v>10</v>
      </c>
    </row>
    <row r="24" spans="1:34" ht="12.75">
      <c r="A24" s="52">
        <v>11</v>
      </c>
      <c r="B24" s="52">
        <v>11</v>
      </c>
      <c r="C24" s="53">
        <v>808</v>
      </c>
      <c r="D24" s="53" t="s">
        <v>77</v>
      </c>
      <c r="E24" s="53"/>
      <c r="F24" s="53" t="s">
        <v>77</v>
      </c>
      <c r="G24" s="53"/>
      <c r="H24" s="53" t="s">
        <v>77</v>
      </c>
      <c r="I24" s="53"/>
      <c r="J24" s="53" t="s">
        <v>77</v>
      </c>
      <c r="K24" s="53"/>
      <c r="L24" s="53"/>
      <c r="M24" s="35"/>
      <c r="N24" s="36"/>
      <c r="O24" s="35" t="s">
        <v>165</v>
      </c>
      <c r="P24" s="54"/>
      <c r="Q24" s="54"/>
      <c r="R24" s="52">
        <v>60</v>
      </c>
      <c r="S24" s="52">
        <v>60</v>
      </c>
      <c r="T24" s="52">
        <v>60</v>
      </c>
      <c r="U24" s="52"/>
      <c r="V24" s="52"/>
      <c r="W24" s="52">
        <v>60</v>
      </c>
      <c r="X24" s="52"/>
      <c r="Y24" s="52"/>
      <c r="Z24" s="52"/>
      <c r="AA24" s="25"/>
      <c r="AB24" s="52"/>
      <c r="AC24" s="52"/>
      <c r="AD24" s="53">
        <v>11</v>
      </c>
      <c r="AE24" s="52">
        <v>9.25</v>
      </c>
      <c r="AF24" s="52">
        <f t="shared" si="1"/>
        <v>9.49</v>
      </c>
      <c r="AG24" s="52"/>
      <c r="AH24" s="52">
        <v>11</v>
      </c>
    </row>
    <row r="25" spans="1:34" ht="12.75">
      <c r="A25" s="52">
        <v>12</v>
      </c>
      <c r="B25" s="52">
        <v>12</v>
      </c>
      <c r="C25" s="53">
        <v>708</v>
      </c>
      <c r="D25" s="53" t="s">
        <v>77</v>
      </c>
      <c r="E25" s="53" t="s">
        <v>77</v>
      </c>
      <c r="F25" s="53" t="s">
        <v>77</v>
      </c>
      <c r="G25" s="53"/>
      <c r="H25" s="35"/>
      <c r="I25" s="53"/>
      <c r="J25" s="53" t="s">
        <v>77</v>
      </c>
      <c r="K25" s="53"/>
      <c r="L25" s="53"/>
      <c r="M25" s="35" t="s">
        <v>77</v>
      </c>
      <c r="N25" s="36"/>
      <c r="O25" s="35" t="s">
        <v>272</v>
      </c>
      <c r="P25" s="54"/>
      <c r="Q25" s="54"/>
      <c r="R25" s="52">
        <v>60</v>
      </c>
      <c r="S25" s="52">
        <v>60</v>
      </c>
      <c r="T25" s="52">
        <v>60</v>
      </c>
      <c r="U25" s="52"/>
      <c r="V25" s="52">
        <v>125</v>
      </c>
      <c r="W25" s="52">
        <v>60</v>
      </c>
      <c r="X25" s="52"/>
      <c r="Y25" s="52"/>
      <c r="Z25" s="52"/>
      <c r="AA25" s="52">
        <v>500</v>
      </c>
      <c r="AB25" s="52"/>
      <c r="AC25" s="52">
        <v>60</v>
      </c>
      <c r="AD25" s="53">
        <v>12</v>
      </c>
      <c r="AE25" s="52">
        <v>7</v>
      </c>
      <c r="AF25" s="52">
        <f t="shared" si="1"/>
        <v>7.925</v>
      </c>
      <c r="AG25" s="52"/>
      <c r="AH25" s="52">
        <v>12</v>
      </c>
    </row>
    <row r="26" spans="1:34" ht="12.75">
      <c r="A26" s="10">
        <v>13</v>
      </c>
      <c r="B26" s="10">
        <v>13</v>
      </c>
      <c r="C26" s="53">
        <v>700</v>
      </c>
      <c r="D26" s="53"/>
      <c r="E26" s="35"/>
      <c r="F26" s="53"/>
      <c r="G26" s="53"/>
      <c r="H26" s="35"/>
      <c r="I26" s="53"/>
      <c r="J26" s="53"/>
      <c r="K26" s="53"/>
      <c r="L26" s="53"/>
      <c r="M26" s="53"/>
      <c r="N26" s="35"/>
      <c r="O26" s="35"/>
      <c r="P26" s="11"/>
      <c r="Q26" s="10"/>
      <c r="R26" s="52"/>
      <c r="S26" s="52"/>
      <c r="T26" s="52"/>
      <c r="U26" s="52"/>
      <c r="V26" s="52"/>
      <c r="W26" s="52"/>
      <c r="X26" s="10"/>
      <c r="Y26" s="10"/>
      <c r="Z26" s="10"/>
      <c r="AA26" s="52"/>
      <c r="AB26" s="52"/>
      <c r="AC26" s="52"/>
      <c r="AD26" s="53"/>
      <c r="AE26" s="25"/>
      <c r="AF26" s="52"/>
      <c r="AG26" s="10"/>
      <c r="AH26" s="10">
        <v>13</v>
      </c>
    </row>
    <row r="27" spans="1:34" ht="12.75">
      <c r="A27" s="10">
        <v>14</v>
      </c>
      <c r="B27" s="10">
        <v>14</v>
      </c>
      <c r="C27" s="35">
        <v>505</v>
      </c>
      <c r="D27" s="53" t="s">
        <v>77</v>
      </c>
      <c r="E27" s="53" t="s">
        <v>77</v>
      </c>
      <c r="F27" s="53" t="s">
        <v>77</v>
      </c>
      <c r="G27" s="53"/>
      <c r="H27" s="35" t="s">
        <v>77</v>
      </c>
      <c r="I27" s="53"/>
      <c r="J27" s="53" t="s">
        <v>77</v>
      </c>
      <c r="K27" s="53"/>
      <c r="L27" s="53"/>
      <c r="M27" s="53"/>
      <c r="N27" s="53" t="s">
        <v>77</v>
      </c>
      <c r="O27" s="35" t="s">
        <v>161</v>
      </c>
      <c r="P27" s="11"/>
      <c r="Q27" s="11"/>
      <c r="R27" s="52">
        <v>60</v>
      </c>
      <c r="S27" s="52">
        <v>60</v>
      </c>
      <c r="T27" s="52">
        <v>60</v>
      </c>
      <c r="U27" s="52"/>
      <c r="V27" s="52"/>
      <c r="W27" s="52">
        <v>60</v>
      </c>
      <c r="X27" s="52"/>
      <c r="Y27" s="52"/>
      <c r="Z27" s="52"/>
      <c r="AA27">
        <v>500</v>
      </c>
      <c r="AB27">
        <v>1000</v>
      </c>
      <c r="AC27" s="52">
        <v>60</v>
      </c>
      <c r="AD27" s="53">
        <v>14</v>
      </c>
      <c r="AE27" s="25">
        <v>5.65</v>
      </c>
      <c r="AF27" s="52">
        <f t="shared" si="1"/>
        <v>7.45</v>
      </c>
      <c r="AG27" s="25"/>
      <c r="AH27" s="10">
        <v>14</v>
      </c>
    </row>
    <row r="28" spans="1:34" ht="12.75">
      <c r="A28" s="10">
        <v>15</v>
      </c>
      <c r="B28" s="10">
        <v>15</v>
      </c>
      <c r="C28" s="35">
        <v>404</v>
      </c>
      <c r="D28" s="53" t="s">
        <v>77</v>
      </c>
      <c r="E28" s="53"/>
      <c r="F28" s="53" t="s">
        <v>77</v>
      </c>
      <c r="G28" s="53"/>
      <c r="H28" s="35"/>
      <c r="I28" s="53"/>
      <c r="J28" s="53" t="s">
        <v>77</v>
      </c>
      <c r="K28" s="53"/>
      <c r="L28" s="53"/>
      <c r="M28" s="53"/>
      <c r="N28" s="36"/>
      <c r="O28" s="35" t="s">
        <v>162</v>
      </c>
      <c r="P28" s="11"/>
      <c r="Q28" s="10"/>
      <c r="R28" s="52">
        <v>60</v>
      </c>
      <c r="S28" s="52">
        <v>60</v>
      </c>
      <c r="T28" s="52">
        <v>60</v>
      </c>
      <c r="U28" s="52"/>
      <c r="V28" s="52">
        <v>125</v>
      </c>
      <c r="W28" s="52">
        <v>60</v>
      </c>
      <c r="X28" s="52"/>
      <c r="Y28" s="52"/>
      <c r="Z28" s="52"/>
      <c r="AA28" s="25"/>
      <c r="AB28" s="52"/>
      <c r="AD28" s="53">
        <v>15</v>
      </c>
      <c r="AE28" s="25">
        <v>6.4</v>
      </c>
      <c r="AF28" s="52">
        <f t="shared" si="1"/>
        <v>6.765000000000001</v>
      </c>
      <c r="AG28" s="25"/>
      <c r="AH28" s="10">
        <v>15</v>
      </c>
    </row>
    <row r="29" spans="1:34" ht="12.75">
      <c r="A29" s="10">
        <v>16</v>
      </c>
      <c r="B29" s="10">
        <v>16</v>
      </c>
      <c r="C29" s="36">
        <v>303</v>
      </c>
      <c r="D29" s="53" t="s">
        <v>77</v>
      </c>
      <c r="E29" s="53" t="s">
        <v>77</v>
      </c>
      <c r="F29" s="53" t="s">
        <v>77</v>
      </c>
      <c r="G29" s="53"/>
      <c r="H29" s="35"/>
      <c r="I29" s="53"/>
      <c r="J29" s="53" t="s">
        <v>77</v>
      </c>
      <c r="K29" s="53"/>
      <c r="L29" s="35"/>
      <c r="M29" s="53"/>
      <c r="N29" s="35"/>
      <c r="O29" s="35" t="s">
        <v>182</v>
      </c>
      <c r="P29" s="11"/>
      <c r="Q29" s="11"/>
      <c r="R29" s="52">
        <v>60</v>
      </c>
      <c r="S29" s="52">
        <v>60</v>
      </c>
      <c r="T29" s="52">
        <v>60</v>
      </c>
      <c r="U29" s="52"/>
      <c r="V29" s="52"/>
      <c r="W29" s="52">
        <v>60</v>
      </c>
      <c r="X29" s="52"/>
      <c r="Y29" s="52"/>
      <c r="Z29" s="52"/>
      <c r="AA29" s="52">
        <v>500</v>
      </c>
      <c r="AB29" s="52"/>
      <c r="AC29" s="52"/>
      <c r="AD29" s="53">
        <v>16</v>
      </c>
      <c r="AE29" s="25">
        <v>7.1</v>
      </c>
      <c r="AF29" s="52">
        <f t="shared" si="1"/>
        <v>7.84</v>
      </c>
      <c r="AG29" s="10"/>
      <c r="AH29" s="10">
        <v>16</v>
      </c>
    </row>
    <row r="30" spans="1:34" ht="12.75">
      <c r="A30" s="10">
        <v>17</v>
      </c>
      <c r="B30" s="10">
        <v>17</v>
      </c>
      <c r="C30" s="36">
        <v>252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35"/>
      <c r="M30" s="53"/>
      <c r="N30" s="53"/>
      <c r="O30" s="35">
        <v>11</v>
      </c>
      <c r="P30" s="11"/>
      <c r="Q30" s="11"/>
      <c r="R30" s="52">
        <v>60</v>
      </c>
      <c r="S30" s="52">
        <v>60</v>
      </c>
      <c r="T30" s="52">
        <v>60</v>
      </c>
      <c r="U30" s="52"/>
      <c r="V30" s="52"/>
      <c r="W30" s="52">
        <v>60</v>
      </c>
      <c r="X30" s="10"/>
      <c r="Y30" s="10"/>
      <c r="Z30" s="10"/>
      <c r="AA30" s="52"/>
      <c r="AB30" s="52"/>
      <c r="AC30" s="52"/>
      <c r="AD30" s="53">
        <v>17</v>
      </c>
      <c r="AE30" s="25">
        <v>7</v>
      </c>
      <c r="AF30" s="52">
        <f t="shared" si="1"/>
        <v>7.24</v>
      </c>
      <c r="AG30" s="10"/>
      <c r="AH30" s="10">
        <v>17</v>
      </c>
    </row>
    <row r="31" spans="1:34" ht="12.75">
      <c r="A31" s="10">
        <v>18</v>
      </c>
      <c r="B31" s="10">
        <v>18</v>
      </c>
      <c r="C31" s="36">
        <v>202</v>
      </c>
      <c r="D31" s="53" t="s">
        <v>77</v>
      </c>
      <c r="E31" s="53"/>
      <c r="F31" s="53" t="s">
        <v>77</v>
      </c>
      <c r="G31" s="53"/>
      <c r="H31" s="53" t="s">
        <v>77</v>
      </c>
      <c r="I31" s="53"/>
      <c r="J31" s="53" t="s">
        <v>77</v>
      </c>
      <c r="K31" s="53"/>
      <c r="L31" s="53"/>
      <c r="M31" s="35" t="s">
        <v>77</v>
      </c>
      <c r="N31" s="35" t="s">
        <v>77</v>
      </c>
      <c r="O31" s="35" t="s">
        <v>154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>
        <v>60</v>
      </c>
      <c r="X31" s="52"/>
      <c r="Y31" s="52"/>
      <c r="Z31" s="52"/>
      <c r="AA31">
        <v>500</v>
      </c>
      <c r="AB31">
        <v>4000</v>
      </c>
      <c r="AC31" s="52">
        <v>60</v>
      </c>
      <c r="AD31" s="53">
        <v>18</v>
      </c>
      <c r="AE31" s="25">
        <v>1.25</v>
      </c>
      <c r="AF31" s="52">
        <f t="shared" si="1"/>
        <v>6.15</v>
      </c>
      <c r="AG31" s="25"/>
      <c r="AH31" s="10">
        <v>18</v>
      </c>
    </row>
    <row r="32" spans="1:35" ht="12.75">
      <c r="A32" s="10">
        <v>19</v>
      </c>
      <c r="B32" s="10">
        <v>19</v>
      </c>
      <c r="C32" s="36">
        <v>164</v>
      </c>
      <c r="D32" s="53" t="s">
        <v>77</v>
      </c>
      <c r="E32" s="53"/>
      <c r="F32" s="53" t="s">
        <v>77</v>
      </c>
      <c r="G32" s="53"/>
      <c r="H32" s="53" t="s">
        <v>77</v>
      </c>
      <c r="I32" s="53"/>
      <c r="J32" s="53" t="s">
        <v>77</v>
      </c>
      <c r="K32" s="53"/>
      <c r="L32" s="35"/>
      <c r="M32" s="53"/>
      <c r="N32" s="35"/>
      <c r="O32" s="35">
        <v>44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>
        <v>60</v>
      </c>
      <c r="X32" s="10"/>
      <c r="Y32" s="10"/>
      <c r="Z32" s="10"/>
      <c r="AA32" s="52"/>
      <c r="AB32" s="52"/>
      <c r="AC32" s="52"/>
      <c r="AD32" s="53">
        <v>19</v>
      </c>
      <c r="AE32" s="25">
        <v>4.7</v>
      </c>
      <c r="AF32" s="52">
        <f t="shared" si="1"/>
        <v>5.04</v>
      </c>
      <c r="AG32" s="10"/>
      <c r="AH32" s="41">
        <v>19</v>
      </c>
      <c r="AI32" s="29" t="s">
        <v>274</v>
      </c>
    </row>
    <row r="33" spans="1:34" ht="12.75">
      <c r="A33" s="10">
        <v>20</v>
      </c>
      <c r="B33" s="10">
        <v>20</v>
      </c>
      <c r="C33" s="36">
        <v>161</v>
      </c>
      <c r="D33" s="53"/>
      <c r="E33" s="53"/>
      <c r="F33" s="53"/>
      <c r="G33" s="53"/>
      <c r="H33" s="53"/>
      <c r="I33" s="53"/>
      <c r="J33" s="53"/>
      <c r="K33" s="53"/>
      <c r="L33" s="53"/>
      <c r="M33" s="35"/>
      <c r="N33" s="35"/>
      <c r="O33" s="35"/>
      <c r="P33" s="11"/>
      <c r="Q33" s="11"/>
      <c r="R33" s="52"/>
      <c r="S33" s="52"/>
      <c r="T33" s="52"/>
      <c r="U33" s="52"/>
      <c r="V33" s="52"/>
      <c r="W33" s="52"/>
      <c r="X33" s="52"/>
      <c r="Y33" s="52"/>
      <c r="Z33" s="52"/>
      <c r="AA33" s="25"/>
      <c r="AB33" s="25"/>
      <c r="AC33" s="52"/>
      <c r="AD33" s="53"/>
      <c r="AE33" s="25"/>
      <c r="AF33" s="52"/>
      <c r="AG33" s="10"/>
      <c r="AH33" s="10">
        <v>20</v>
      </c>
    </row>
    <row r="34" spans="1:34" ht="12.75">
      <c r="A34" s="10">
        <v>21</v>
      </c>
      <c r="B34" s="10">
        <v>21</v>
      </c>
      <c r="C34" s="36">
        <v>111</v>
      </c>
      <c r="D34" s="53" t="s">
        <v>77</v>
      </c>
      <c r="E34" s="53"/>
      <c r="F34" s="53" t="s">
        <v>77</v>
      </c>
      <c r="G34" s="53"/>
      <c r="H34" s="53" t="s">
        <v>77</v>
      </c>
      <c r="I34" s="53"/>
      <c r="J34" s="53" t="s">
        <v>77</v>
      </c>
      <c r="K34" s="53"/>
      <c r="L34" s="35"/>
      <c r="M34" s="53" t="s">
        <v>77</v>
      </c>
      <c r="N34" s="36"/>
      <c r="O34" s="35" t="s">
        <v>241</v>
      </c>
      <c r="P34" s="11"/>
      <c r="Q34" s="11"/>
      <c r="R34" s="52">
        <v>60</v>
      </c>
      <c r="S34" s="52">
        <v>60</v>
      </c>
      <c r="T34" s="52">
        <v>60</v>
      </c>
      <c r="U34" s="52">
        <v>100</v>
      </c>
      <c r="V34" s="52"/>
      <c r="W34" s="52">
        <v>60</v>
      </c>
      <c r="X34" s="10"/>
      <c r="Y34" s="10"/>
      <c r="Z34" s="10"/>
      <c r="AA34" s="25">
        <v>500</v>
      </c>
      <c r="AB34" s="10"/>
      <c r="AC34" s="52">
        <v>60</v>
      </c>
      <c r="AD34" s="53">
        <v>21</v>
      </c>
      <c r="AE34" s="25">
        <v>3</v>
      </c>
      <c r="AF34" s="52">
        <f t="shared" si="1"/>
        <v>3.9</v>
      </c>
      <c r="AG34" s="10"/>
      <c r="AH34" s="10">
        <v>21</v>
      </c>
    </row>
    <row r="35" spans="1:36" ht="12.75">
      <c r="A35" s="10">
        <v>22</v>
      </c>
      <c r="B35" s="10">
        <v>22</v>
      </c>
      <c r="C35" s="36">
        <v>81</v>
      </c>
      <c r="D35" s="53" t="s">
        <v>77</v>
      </c>
      <c r="E35" s="53" t="s">
        <v>77</v>
      </c>
      <c r="F35" s="53" t="s">
        <v>77</v>
      </c>
      <c r="G35" s="53"/>
      <c r="H35" s="53" t="s">
        <v>77</v>
      </c>
      <c r="I35" s="53"/>
      <c r="J35" s="53" t="s">
        <v>77</v>
      </c>
      <c r="K35" s="53"/>
      <c r="L35" s="53"/>
      <c r="M35" s="35"/>
      <c r="N35" s="53"/>
      <c r="O35" s="35" t="s">
        <v>220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>
        <v>125</v>
      </c>
      <c r="W35" s="25">
        <v>60</v>
      </c>
      <c r="X35" s="25"/>
      <c r="Y35" s="25"/>
      <c r="Z35" s="25"/>
      <c r="AA35" s="52"/>
      <c r="AB35" s="25"/>
      <c r="AC35" s="52"/>
      <c r="AD35" s="53">
        <v>22</v>
      </c>
      <c r="AE35" s="71">
        <v>3.4</v>
      </c>
      <c r="AF35" s="52">
        <f t="shared" si="1"/>
        <v>3.8649999999999998</v>
      </c>
      <c r="AG35" s="71"/>
      <c r="AH35" s="71">
        <v>22</v>
      </c>
      <c r="AJ35" s="69"/>
    </row>
    <row r="36" spans="1:36" ht="12.75">
      <c r="A36" s="10">
        <v>23</v>
      </c>
      <c r="B36" s="10">
        <v>23</v>
      </c>
      <c r="C36" s="36">
        <v>60</v>
      </c>
      <c r="D36" s="53" t="s">
        <v>77</v>
      </c>
      <c r="E36" s="53"/>
      <c r="F36" s="53" t="s">
        <v>77</v>
      </c>
      <c r="G36" s="53"/>
      <c r="H36" s="53" t="s">
        <v>77</v>
      </c>
      <c r="I36" s="53"/>
      <c r="J36" s="53" t="s">
        <v>77</v>
      </c>
      <c r="K36" s="53"/>
      <c r="L36" s="53"/>
      <c r="M36" s="53"/>
      <c r="N36" s="35" t="s">
        <v>77</v>
      </c>
      <c r="O36" s="35" t="s">
        <v>288</v>
      </c>
      <c r="P36" s="11"/>
      <c r="Q36" s="11"/>
      <c r="R36" s="52">
        <v>60</v>
      </c>
      <c r="S36" s="52">
        <v>60</v>
      </c>
      <c r="T36" s="52">
        <v>60</v>
      </c>
      <c r="U36" s="52">
        <v>100</v>
      </c>
      <c r="V36" s="52">
        <v>125</v>
      </c>
      <c r="W36" s="25">
        <v>60</v>
      </c>
      <c r="X36" s="10"/>
      <c r="Y36" s="10"/>
      <c r="Z36" s="10"/>
      <c r="AA36">
        <v>500</v>
      </c>
      <c r="AB36">
        <v>4000</v>
      </c>
      <c r="AC36" s="52">
        <v>60</v>
      </c>
      <c r="AD36" s="53">
        <v>23</v>
      </c>
      <c r="AE36" s="71">
        <v>3.1</v>
      </c>
      <c r="AF36" s="52">
        <f t="shared" si="1"/>
        <v>8.125</v>
      </c>
      <c r="AG36" s="71"/>
      <c r="AH36" s="71">
        <v>23</v>
      </c>
      <c r="AI36" s="68"/>
      <c r="AJ36" s="69"/>
    </row>
    <row r="37" spans="1:36" ht="12.75">
      <c r="A37" s="10">
        <v>24</v>
      </c>
      <c r="B37" s="10">
        <v>24</v>
      </c>
      <c r="C37" s="36">
        <v>30</v>
      </c>
      <c r="D37" s="53" t="s">
        <v>77</v>
      </c>
      <c r="E37" s="53" t="s">
        <v>77</v>
      </c>
      <c r="F37" s="53" t="s">
        <v>77</v>
      </c>
      <c r="G37" s="53"/>
      <c r="H37" s="53" t="s">
        <v>77</v>
      </c>
      <c r="I37" s="53"/>
      <c r="J37" s="53" t="s">
        <v>77</v>
      </c>
      <c r="K37" s="53"/>
      <c r="L37" t="s">
        <v>285</v>
      </c>
      <c r="M37" s="53"/>
      <c r="N37" s="36" t="s">
        <v>77</v>
      </c>
      <c r="O37" s="35">
        <v>29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>
        <v>125</v>
      </c>
      <c r="W37" s="52">
        <v>60</v>
      </c>
      <c r="X37" s="25">
        <v>60</v>
      </c>
      <c r="Y37" s="25">
        <v>15</v>
      </c>
      <c r="Z37" s="25">
        <v>15</v>
      </c>
      <c r="AA37">
        <v>500</v>
      </c>
      <c r="AB37">
        <v>1400</v>
      </c>
      <c r="AC37">
        <v>60</v>
      </c>
      <c r="AD37" s="53">
        <v>24</v>
      </c>
      <c r="AE37" s="71">
        <v>2.8</v>
      </c>
      <c r="AF37" s="52">
        <f t="shared" si="1"/>
        <v>5.3149999999999995</v>
      </c>
      <c r="AG37" s="71"/>
      <c r="AH37" s="71">
        <v>24</v>
      </c>
      <c r="AI37" s="69"/>
      <c r="AJ37" s="69"/>
    </row>
    <row r="38" spans="15:31" ht="12.75">
      <c r="O38" s="35" t="s">
        <v>287</v>
      </c>
      <c r="AE38">
        <v>4.7</v>
      </c>
    </row>
    <row r="39" spans="15:31" ht="12.75">
      <c r="O39" s="35" t="s">
        <v>289</v>
      </c>
      <c r="AE39" s="71">
        <v>3.4</v>
      </c>
    </row>
  </sheetData>
  <sheetProtection/>
  <printOptions/>
  <pageMargins left="0.7" right="0.7" top="0.75" bottom="0.75" header="0.3" footer="0.3"/>
  <pageSetup orientation="portrait" paperSize="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3">
      <selection activeCell="D9" sqref="D9:AC9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42782</v>
      </c>
      <c r="H2" s="41" t="s">
        <v>291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290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117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257</v>
      </c>
    </row>
    <row r="8" ht="12.75">
      <c r="A8" t="s">
        <v>23</v>
      </c>
    </row>
    <row r="9" spans="4:29" ht="12.75">
      <c r="D9">
        <f>COUNTIF(D14:D37,"x")</f>
        <v>12</v>
      </c>
      <c r="E9">
        <f>COUNTIF(E14:E37,"x")</f>
        <v>6</v>
      </c>
      <c r="F9">
        <f>COUNTIF(F14:F37,"x")</f>
        <v>12</v>
      </c>
      <c r="G9">
        <f>COUNTIF(G14:G37,"x")</f>
        <v>0</v>
      </c>
      <c r="H9">
        <f>COUNTIF(H14:H37,"x")</f>
        <v>4</v>
      </c>
      <c r="J9">
        <f>COUNTIF(J14:J37,"x")</f>
        <v>12</v>
      </c>
      <c r="N9">
        <f>COUNTIF(N14:N37,"x")</f>
        <v>4</v>
      </c>
      <c r="O9">
        <v>16</v>
      </c>
      <c r="R9">
        <f>COUNT(R14:R37)</f>
        <v>12</v>
      </c>
      <c r="S9">
        <f aca="true" t="shared" si="0" ref="S9:AC9">COUNT(S14:S37)</f>
        <v>12</v>
      </c>
      <c r="T9">
        <f t="shared" si="0"/>
        <v>12</v>
      </c>
      <c r="U9">
        <f t="shared" si="0"/>
        <v>9</v>
      </c>
      <c r="V9">
        <f t="shared" si="0"/>
        <v>5</v>
      </c>
      <c r="W9">
        <f t="shared" si="0"/>
        <v>11</v>
      </c>
      <c r="X9">
        <f t="shared" si="0"/>
        <v>1</v>
      </c>
      <c r="Y9">
        <f t="shared" si="0"/>
        <v>1</v>
      </c>
      <c r="Z9">
        <f t="shared" si="0"/>
        <v>1</v>
      </c>
      <c r="AA9">
        <f t="shared" si="0"/>
        <v>7</v>
      </c>
      <c r="AB9">
        <f t="shared" si="0"/>
        <v>4</v>
      </c>
      <c r="AC9">
        <f t="shared" si="0"/>
        <v>6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38">
        <v>257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/>
      <c r="N14" s="36" t="s">
        <v>77</v>
      </c>
      <c r="O14" s="35" t="s">
        <v>152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125</v>
      </c>
      <c r="W14" s="52">
        <v>60</v>
      </c>
      <c r="X14" s="52"/>
      <c r="Y14" s="52"/>
      <c r="Z14" s="52"/>
      <c r="AA14" s="25">
        <v>500</v>
      </c>
      <c r="AB14" s="52">
        <v>4000</v>
      </c>
      <c r="AC14" s="52">
        <v>60</v>
      </c>
      <c r="AD14" s="53">
        <v>1</v>
      </c>
      <c r="AE14" s="55">
        <v>2</v>
      </c>
      <c r="AF14" s="52">
        <f>(SUM(R14:AC14)/1000)+AE14</f>
        <v>7.025</v>
      </c>
      <c r="AG14" s="52"/>
      <c r="AH14" s="52">
        <v>1</v>
      </c>
    </row>
    <row r="15" spans="1:34" ht="12.75">
      <c r="A15" s="52">
        <v>2</v>
      </c>
      <c r="B15" s="52">
        <v>2</v>
      </c>
      <c r="C15" s="53">
        <v>259</v>
      </c>
      <c r="D15" s="73"/>
      <c r="E15" s="73"/>
      <c r="F15" s="73"/>
      <c r="G15" s="73"/>
      <c r="H15" s="74"/>
      <c r="I15" s="73"/>
      <c r="J15" s="73"/>
      <c r="K15" s="73"/>
      <c r="L15" s="73"/>
      <c r="M15" s="73"/>
      <c r="N15" s="75"/>
      <c r="O15" s="74"/>
      <c r="P15" s="76"/>
      <c r="Q15" s="76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3"/>
      <c r="AE15" s="77"/>
      <c r="AF15" s="77"/>
      <c r="AG15" s="77"/>
      <c r="AH15" s="52">
        <v>2</v>
      </c>
    </row>
    <row r="16" spans="1:34" ht="12.75">
      <c r="A16" s="52">
        <v>3</v>
      </c>
      <c r="B16" s="52">
        <v>3</v>
      </c>
      <c r="C16" s="53">
        <v>258</v>
      </c>
      <c r="D16" s="53" t="s">
        <v>77</v>
      </c>
      <c r="E16" s="53"/>
      <c r="F16" s="53" t="s">
        <v>77</v>
      </c>
      <c r="G16" s="53"/>
      <c r="H16" s="53"/>
      <c r="I16" s="52"/>
      <c r="J16" s="53" t="s">
        <v>77</v>
      </c>
      <c r="K16" s="53"/>
      <c r="L16" s="53"/>
      <c r="M16" s="53"/>
      <c r="N16" s="53"/>
      <c r="O16" s="35" t="s">
        <v>239</v>
      </c>
      <c r="P16" s="54"/>
      <c r="Q16" s="54"/>
      <c r="R16" s="52">
        <v>60</v>
      </c>
      <c r="S16" s="52">
        <v>60</v>
      </c>
      <c r="T16" s="52">
        <v>60</v>
      </c>
      <c r="U16" s="52"/>
      <c r="V16" s="52"/>
      <c r="W16" s="52">
        <v>60</v>
      </c>
      <c r="X16" s="52"/>
      <c r="Y16" s="52"/>
      <c r="Z16" s="52"/>
      <c r="AA16" s="25">
        <v>500</v>
      </c>
      <c r="AB16" s="52"/>
      <c r="AC16" s="52"/>
      <c r="AD16" s="53">
        <v>3</v>
      </c>
      <c r="AE16" s="52">
        <v>4</v>
      </c>
      <c r="AF16" s="52">
        <f>(SUM(R16:AC16)/1000)+AE16</f>
        <v>4.74</v>
      </c>
      <c r="AG16" s="52"/>
      <c r="AH16" s="52">
        <v>3</v>
      </c>
    </row>
    <row r="17" spans="1:34" ht="12.75">
      <c r="A17" s="52">
        <v>4</v>
      </c>
      <c r="B17" s="52">
        <v>4</v>
      </c>
      <c r="C17" s="53">
        <v>244</v>
      </c>
      <c r="D17" s="73"/>
      <c r="E17" s="73"/>
      <c r="F17" s="73"/>
      <c r="G17" s="73"/>
      <c r="H17" s="74"/>
      <c r="I17" s="73"/>
      <c r="J17" s="73"/>
      <c r="K17" s="73"/>
      <c r="L17" s="73"/>
      <c r="M17" s="73"/>
      <c r="N17" s="75"/>
      <c r="O17" s="74"/>
      <c r="P17" s="76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3"/>
      <c r="AE17" s="77"/>
      <c r="AF17" s="77"/>
      <c r="AG17" s="77"/>
      <c r="AH17" s="52">
        <v>4</v>
      </c>
    </row>
    <row r="18" spans="1:35" ht="12.75">
      <c r="A18" s="52">
        <v>5</v>
      </c>
      <c r="B18" s="52">
        <v>5</v>
      </c>
      <c r="C18" s="53">
        <v>243</v>
      </c>
      <c r="D18" s="53" t="s">
        <v>77</v>
      </c>
      <c r="E18" s="53"/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/>
      <c r="O18" s="35">
        <v>14</v>
      </c>
      <c r="P18" s="54"/>
      <c r="Q18" s="54"/>
      <c r="R18" s="52">
        <v>60</v>
      </c>
      <c r="S18" s="52">
        <v>60</v>
      </c>
      <c r="T18" s="52">
        <v>60</v>
      </c>
      <c r="U18" s="52"/>
      <c r="V18" s="52"/>
      <c r="W18" s="52">
        <v>60</v>
      </c>
      <c r="X18" s="52"/>
      <c r="Y18" s="52"/>
      <c r="Z18" s="52"/>
      <c r="AA18" s="25"/>
      <c r="AB18" s="52"/>
      <c r="AC18" s="52">
        <v>60</v>
      </c>
      <c r="AD18" s="53">
        <v>5</v>
      </c>
      <c r="AE18" s="52">
        <v>5.2</v>
      </c>
      <c r="AF18" s="52">
        <f>(SUM(R18:AC18)/1000)+AE18</f>
        <v>5.5</v>
      </c>
      <c r="AG18" s="52"/>
      <c r="AH18" s="29">
        <v>5</v>
      </c>
      <c r="AI18" s="29" t="s">
        <v>274</v>
      </c>
    </row>
    <row r="19" spans="1:34" ht="12.75">
      <c r="A19" s="52">
        <v>6</v>
      </c>
      <c r="B19" s="52">
        <v>6</v>
      </c>
      <c r="C19" s="53">
        <v>240</v>
      </c>
      <c r="D19" s="53" t="s">
        <v>77</v>
      </c>
      <c r="E19" s="53" t="s">
        <v>77</v>
      </c>
      <c r="F19" s="53" t="s">
        <v>77</v>
      </c>
      <c r="G19" s="53"/>
      <c r="H19" s="35" t="s">
        <v>77</v>
      </c>
      <c r="I19" s="53"/>
      <c r="J19" s="53" t="s">
        <v>77</v>
      </c>
      <c r="K19" s="53"/>
      <c r="L19" s="53"/>
      <c r="M19" s="35"/>
      <c r="N19" s="36"/>
      <c r="O19" s="35" t="s">
        <v>221</v>
      </c>
      <c r="P19" s="54"/>
      <c r="Q19" s="54"/>
      <c r="R19" s="52">
        <v>60</v>
      </c>
      <c r="S19" s="52">
        <v>60</v>
      </c>
      <c r="T19" s="52">
        <v>60</v>
      </c>
      <c r="U19" s="52"/>
      <c r="W19" s="52">
        <v>60</v>
      </c>
      <c r="X19" s="52"/>
      <c r="Y19" s="52"/>
      <c r="Z19" s="52"/>
      <c r="AA19" s="52"/>
      <c r="AB19" s="52"/>
      <c r="AC19" s="52"/>
      <c r="AD19" s="53">
        <v>6</v>
      </c>
      <c r="AE19" s="52">
        <v>5.6</v>
      </c>
      <c r="AF19" s="52">
        <f>(SUM(R19:AC19)/1000)+AE19</f>
        <v>5.84</v>
      </c>
      <c r="AG19" s="52"/>
      <c r="AH19" s="52">
        <v>6</v>
      </c>
    </row>
    <row r="20" spans="1:34" ht="12.75">
      <c r="A20" s="52">
        <v>7</v>
      </c>
      <c r="B20" s="52">
        <v>7</v>
      </c>
      <c r="C20" s="53">
        <v>222</v>
      </c>
      <c r="D20" s="73"/>
      <c r="E20" s="73"/>
      <c r="F20" s="73"/>
      <c r="G20" s="73"/>
      <c r="H20" s="74"/>
      <c r="I20" s="73"/>
      <c r="J20" s="73"/>
      <c r="K20" s="73"/>
      <c r="L20" s="73"/>
      <c r="M20" s="73"/>
      <c r="N20" s="75"/>
      <c r="O20" s="74"/>
      <c r="P20" s="76"/>
      <c r="Q20" s="76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3"/>
      <c r="AE20" s="77"/>
      <c r="AF20" s="77"/>
      <c r="AG20" s="77"/>
      <c r="AH20" s="52">
        <v>7</v>
      </c>
    </row>
    <row r="21" spans="1:34" ht="12.75">
      <c r="A21" s="52">
        <v>8</v>
      </c>
      <c r="B21" s="52">
        <v>8</v>
      </c>
      <c r="C21" s="53">
        <v>220</v>
      </c>
      <c r="D21" s="53" t="s">
        <v>77</v>
      </c>
      <c r="E21" s="53"/>
      <c r="F21" s="53" t="s">
        <v>77</v>
      </c>
      <c r="G21" s="53"/>
      <c r="H21" s="53"/>
      <c r="I21" s="53"/>
      <c r="J21" s="53" t="s">
        <v>77</v>
      </c>
      <c r="K21" s="53"/>
      <c r="L21" s="53"/>
      <c r="M21" s="53"/>
      <c r="N21" s="53"/>
      <c r="O21" s="35" t="s">
        <v>157</v>
      </c>
      <c r="P21" s="54"/>
      <c r="Q21" s="54"/>
      <c r="R21" s="52">
        <v>60</v>
      </c>
      <c r="S21" s="52">
        <v>60</v>
      </c>
      <c r="T21" s="52">
        <v>60</v>
      </c>
      <c r="U21" s="52">
        <v>100</v>
      </c>
      <c r="V21" s="52">
        <v>125</v>
      </c>
      <c r="W21" s="52">
        <v>60</v>
      </c>
      <c r="X21" s="52"/>
      <c r="Y21" s="52"/>
      <c r="Z21" s="52"/>
      <c r="AA21">
        <v>500</v>
      </c>
      <c r="AC21" s="52">
        <v>60</v>
      </c>
      <c r="AD21" s="53">
        <v>8</v>
      </c>
      <c r="AE21" s="52">
        <v>4.25</v>
      </c>
      <c r="AF21" s="52">
        <f>(SUM(R21:AC21)/1000)+AE21</f>
        <v>5.275</v>
      </c>
      <c r="AG21" s="52"/>
      <c r="AH21" s="52">
        <v>8</v>
      </c>
    </row>
    <row r="22" spans="1:34" ht="12.75">
      <c r="A22" s="52">
        <v>9</v>
      </c>
      <c r="B22" s="52">
        <v>9</v>
      </c>
      <c r="C22" s="53">
        <v>203</v>
      </c>
      <c r="D22" s="73"/>
      <c r="E22" s="73"/>
      <c r="F22" s="73"/>
      <c r="G22" s="73"/>
      <c r="H22" s="74"/>
      <c r="I22" s="73"/>
      <c r="J22" s="73"/>
      <c r="K22" s="73"/>
      <c r="L22" s="73"/>
      <c r="M22" s="73"/>
      <c r="N22" s="75"/>
      <c r="O22" s="74"/>
      <c r="P22" s="76"/>
      <c r="Q22" s="76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3"/>
      <c r="AE22" s="77"/>
      <c r="AF22" s="77"/>
      <c r="AG22" s="77"/>
      <c r="AH22" s="52">
        <v>9</v>
      </c>
    </row>
    <row r="23" spans="1:34" ht="12.75">
      <c r="A23" s="52">
        <v>10</v>
      </c>
      <c r="B23" s="52">
        <v>10</v>
      </c>
      <c r="C23" s="53">
        <v>206</v>
      </c>
      <c r="D23" s="53" t="s">
        <v>77</v>
      </c>
      <c r="E23" s="53"/>
      <c r="F23" s="53" t="s">
        <v>77</v>
      </c>
      <c r="G23" s="53"/>
      <c r="H23" s="53" t="s">
        <v>77</v>
      </c>
      <c r="I23" s="53"/>
      <c r="J23" s="53" t="s">
        <v>77</v>
      </c>
      <c r="K23" s="53"/>
      <c r="L23" s="53"/>
      <c r="M23" s="53"/>
      <c r="N23" s="53" t="s">
        <v>77</v>
      </c>
      <c r="O23" s="33" t="s">
        <v>215</v>
      </c>
      <c r="P23" s="54"/>
      <c r="Q23" s="54"/>
      <c r="R23" s="52">
        <v>60</v>
      </c>
      <c r="S23" s="52">
        <v>60</v>
      </c>
      <c r="T23" s="52">
        <v>60</v>
      </c>
      <c r="U23" s="52">
        <v>100</v>
      </c>
      <c r="V23" s="52"/>
      <c r="W23" s="52">
        <v>60</v>
      </c>
      <c r="X23" s="52"/>
      <c r="Y23" s="52"/>
      <c r="Z23" s="52"/>
      <c r="AA23" s="52"/>
      <c r="AB23" s="52">
        <v>4000</v>
      </c>
      <c r="AC23" s="52"/>
      <c r="AD23" s="53">
        <v>10</v>
      </c>
      <c r="AE23" s="52">
        <v>1.6</v>
      </c>
      <c r="AF23" s="52">
        <f>(SUM(R23:AC23)/1000)+AE23</f>
        <v>5.9399999999999995</v>
      </c>
      <c r="AG23" s="52"/>
      <c r="AH23" s="52">
        <v>10</v>
      </c>
    </row>
    <row r="24" spans="1:34" ht="12.75">
      <c r="A24" s="52">
        <v>11</v>
      </c>
      <c r="B24" s="52">
        <v>11</v>
      </c>
      <c r="C24" s="53">
        <v>200</v>
      </c>
      <c r="D24" s="73"/>
      <c r="E24" s="73"/>
      <c r="F24" s="73"/>
      <c r="G24" s="73"/>
      <c r="H24" s="74"/>
      <c r="I24" s="73"/>
      <c r="J24" s="73"/>
      <c r="K24" s="73"/>
      <c r="L24" s="73"/>
      <c r="M24" s="73"/>
      <c r="N24" s="75"/>
      <c r="O24" s="74"/>
      <c r="P24" s="76"/>
      <c r="Q24" s="76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3"/>
      <c r="AE24" s="77"/>
      <c r="AF24" s="77"/>
      <c r="AG24" s="77"/>
      <c r="AH24" s="52">
        <v>11</v>
      </c>
    </row>
    <row r="25" spans="1:34" ht="12.75">
      <c r="A25" s="52">
        <v>12</v>
      </c>
      <c r="B25" s="52">
        <v>12</v>
      </c>
      <c r="C25" s="53">
        <v>181</v>
      </c>
      <c r="D25" s="53" t="s">
        <v>77</v>
      </c>
      <c r="E25" s="53" t="s">
        <v>77</v>
      </c>
      <c r="F25" s="53" t="s">
        <v>77</v>
      </c>
      <c r="G25" s="53"/>
      <c r="H25" s="35"/>
      <c r="I25" s="53"/>
      <c r="J25" s="53" t="s">
        <v>77</v>
      </c>
      <c r="K25" s="53"/>
      <c r="L25" s="53"/>
      <c r="M25" s="35"/>
      <c r="N25" s="36"/>
      <c r="O25" s="35">
        <v>12</v>
      </c>
      <c r="P25" s="54"/>
      <c r="Q25" s="54"/>
      <c r="R25" s="52">
        <v>60</v>
      </c>
      <c r="S25" s="52">
        <v>60</v>
      </c>
      <c r="T25" s="52">
        <v>60</v>
      </c>
      <c r="U25" s="52">
        <v>100</v>
      </c>
      <c r="V25" s="52"/>
      <c r="W25" s="52">
        <v>60</v>
      </c>
      <c r="X25" s="52"/>
      <c r="Y25" s="52"/>
      <c r="Z25" s="52"/>
      <c r="AA25" s="52">
        <v>500</v>
      </c>
      <c r="AB25" s="52"/>
      <c r="AC25" s="52"/>
      <c r="AD25" s="53">
        <v>12</v>
      </c>
      <c r="AE25" s="52">
        <v>5.9</v>
      </c>
      <c r="AF25" s="52">
        <f>(SUM(R25:AC25)/1000)+AE25</f>
        <v>6.74</v>
      </c>
      <c r="AG25" s="52"/>
      <c r="AH25" s="52">
        <v>12</v>
      </c>
    </row>
    <row r="26" spans="1:34" ht="12.75">
      <c r="A26" s="10">
        <v>13</v>
      </c>
      <c r="B26" s="10">
        <v>13</v>
      </c>
      <c r="C26" s="53">
        <v>161</v>
      </c>
      <c r="D26" s="53"/>
      <c r="E26" s="35"/>
      <c r="F26" s="53"/>
      <c r="G26" s="53"/>
      <c r="H26" s="35"/>
      <c r="I26" s="53"/>
      <c r="J26" s="53"/>
      <c r="K26" s="53"/>
      <c r="L26" s="53"/>
      <c r="M26" s="53"/>
      <c r="N26" s="35"/>
      <c r="O26" s="35"/>
      <c r="P26" s="11"/>
      <c r="Q26" s="10"/>
      <c r="R26" s="52"/>
      <c r="S26" s="52"/>
      <c r="T26" s="52"/>
      <c r="U26" s="52"/>
      <c r="V26" s="52"/>
      <c r="W26" s="52"/>
      <c r="X26" s="10"/>
      <c r="Y26" s="10"/>
      <c r="Z26" s="10"/>
      <c r="AA26" s="52"/>
      <c r="AB26" s="52"/>
      <c r="AC26" s="52"/>
      <c r="AD26" s="53"/>
      <c r="AE26" s="25"/>
      <c r="AF26" s="52"/>
      <c r="AG26" s="10"/>
      <c r="AH26" s="10">
        <v>13</v>
      </c>
    </row>
    <row r="27" spans="1:34" ht="12.75">
      <c r="A27" s="10">
        <v>14</v>
      </c>
      <c r="B27" s="10">
        <v>14</v>
      </c>
      <c r="C27" s="35">
        <v>150</v>
      </c>
      <c r="D27" s="53" t="s">
        <v>77</v>
      </c>
      <c r="E27" s="53"/>
      <c r="F27" s="53" t="s">
        <v>77</v>
      </c>
      <c r="G27" s="53"/>
      <c r="H27" s="35" t="s">
        <v>77</v>
      </c>
      <c r="I27" s="53"/>
      <c r="J27" s="53" t="s">
        <v>77</v>
      </c>
      <c r="K27" s="53"/>
      <c r="L27" s="53"/>
      <c r="M27" s="53"/>
      <c r="N27" s="53"/>
      <c r="O27" s="35" t="s">
        <v>181</v>
      </c>
      <c r="P27" s="11"/>
      <c r="Q27" s="11"/>
      <c r="R27" s="52">
        <v>60</v>
      </c>
      <c r="S27" s="52">
        <v>60</v>
      </c>
      <c r="T27" s="52">
        <v>60</v>
      </c>
      <c r="U27" s="52">
        <v>100</v>
      </c>
      <c r="V27" s="52">
        <v>125</v>
      </c>
      <c r="W27" s="52">
        <v>60</v>
      </c>
      <c r="X27" s="52"/>
      <c r="Y27" s="52"/>
      <c r="Z27" s="52"/>
      <c r="AA27">
        <v>500</v>
      </c>
      <c r="AB27">
        <v>4000</v>
      </c>
      <c r="AC27" s="52">
        <v>60</v>
      </c>
      <c r="AD27" s="53">
        <v>14</v>
      </c>
      <c r="AE27" s="25">
        <v>1.55</v>
      </c>
      <c r="AF27" s="52">
        <f>(SUM(R27:AC27)/1000)+AE27</f>
        <v>6.575</v>
      </c>
      <c r="AG27" s="25"/>
      <c r="AH27" s="10">
        <v>14</v>
      </c>
    </row>
    <row r="28" spans="1:34" ht="12.75">
      <c r="A28" s="10">
        <v>15</v>
      </c>
      <c r="B28" s="10">
        <v>15</v>
      </c>
      <c r="C28" s="35">
        <v>145</v>
      </c>
      <c r="D28" s="73"/>
      <c r="E28" s="73"/>
      <c r="F28" s="73"/>
      <c r="G28" s="73"/>
      <c r="H28" s="74"/>
      <c r="I28" s="73"/>
      <c r="J28" s="73"/>
      <c r="K28" s="73"/>
      <c r="L28" s="73"/>
      <c r="M28" s="73"/>
      <c r="N28" s="75"/>
      <c r="O28" s="74"/>
      <c r="P28" s="76"/>
      <c r="Q28" s="76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3"/>
      <c r="AE28" s="77"/>
      <c r="AF28" s="77"/>
      <c r="AG28" s="77"/>
      <c r="AH28" s="10">
        <v>15</v>
      </c>
    </row>
    <row r="29" spans="1:34" ht="12.75">
      <c r="A29" s="10">
        <v>16</v>
      </c>
      <c r="B29" s="10">
        <v>16</v>
      </c>
      <c r="C29" s="36">
        <v>124</v>
      </c>
      <c r="D29" s="73"/>
      <c r="E29" s="73"/>
      <c r="F29" s="73"/>
      <c r="G29" s="73"/>
      <c r="H29" s="74"/>
      <c r="I29" s="73"/>
      <c r="J29" s="73"/>
      <c r="K29" s="73"/>
      <c r="L29" s="73"/>
      <c r="M29" s="73"/>
      <c r="N29" s="75"/>
      <c r="O29" s="74"/>
      <c r="P29" s="76"/>
      <c r="Q29" s="76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3"/>
      <c r="AE29" s="77"/>
      <c r="AF29" s="77"/>
      <c r="AG29" s="77"/>
      <c r="AH29" s="10">
        <v>16</v>
      </c>
    </row>
    <row r="30" spans="1:34" ht="12.75">
      <c r="A30" s="10">
        <v>17</v>
      </c>
      <c r="B30" s="10">
        <v>17</v>
      </c>
      <c r="C30" s="36">
        <v>119</v>
      </c>
      <c r="D30" s="53" t="s">
        <v>77</v>
      </c>
      <c r="E30" s="53"/>
      <c r="F30" s="53" t="s">
        <v>77</v>
      </c>
      <c r="G30" s="53"/>
      <c r="H30" s="53"/>
      <c r="I30" s="53"/>
      <c r="J30" s="53" t="s">
        <v>77</v>
      </c>
      <c r="K30" s="53"/>
      <c r="L30" s="35"/>
      <c r="M30" s="53"/>
      <c r="N30" s="53" t="s">
        <v>77</v>
      </c>
      <c r="O30" s="35" t="s">
        <v>288</v>
      </c>
      <c r="P30" s="11"/>
      <c r="Q30" s="11"/>
      <c r="R30" s="52">
        <v>60</v>
      </c>
      <c r="S30" s="52">
        <v>60</v>
      </c>
      <c r="T30" s="52">
        <v>60</v>
      </c>
      <c r="U30" s="52">
        <v>100</v>
      </c>
      <c r="V30" s="52"/>
      <c r="W30" s="52">
        <v>60</v>
      </c>
      <c r="X30" s="10"/>
      <c r="Y30" s="10"/>
      <c r="Z30" s="10"/>
      <c r="AA30" s="52"/>
      <c r="AB30" s="52"/>
      <c r="AC30" s="52"/>
      <c r="AD30" s="53">
        <v>17</v>
      </c>
      <c r="AE30" s="25">
        <v>3.4</v>
      </c>
      <c r="AF30" s="52">
        <f>(SUM(R30:AC30)/1000)+AE30</f>
        <v>3.7399999999999998</v>
      </c>
      <c r="AG30" s="10"/>
      <c r="AH30" s="10">
        <v>17</v>
      </c>
    </row>
    <row r="31" spans="1:34" ht="12.75">
      <c r="A31" s="10">
        <v>18</v>
      </c>
      <c r="B31" s="10">
        <v>18</v>
      </c>
      <c r="C31" s="36">
        <v>93</v>
      </c>
      <c r="D31" s="53" t="s">
        <v>77</v>
      </c>
      <c r="E31" s="53" t="s">
        <v>77</v>
      </c>
      <c r="F31" s="53" t="s">
        <v>77</v>
      </c>
      <c r="G31" s="53"/>
      <c r="H31" s="53"/>
      <c r="I31" s="53"/>
      <c r="J31" s="53" t="s">
        <v>77</v>
      </c>
      <c r="K31" s="53"/>
      <c r="L31" s="53"/>
      <c r="M31" s="35"/>
      <c r="N31" s="35"/>
      <c r="O31" s="35" t="s">
        <v>177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>
        <v>60</v>
      </c>
      <c r="X31" s="52"/>
      <c r="Y31" s="52"/>
      <c r="Z31" s="52"/>
      <c r="AA31">
        <v>500</v>
      </c>
      <c r="AC31" s="52"/>
      <c r="AD31" s="53">
        <v>18</v>
      </c>
      <c r="AE31" s="25">
        <v>2.5</v>
      </c>
      <c r="AF31" s="52">
        <f>(SUM(R31:AC31)/1000)+AE31</f>
        <v>3.34</v>
      </c>
      <c r="AG31" s="25"/>
      <c r="AH31" s="10">
        <v>18</v>
      </c>
    </row>
    <row r="32" spans="1:34" ht="12.75">
      <c r="A32" s="10">
        <v>19</v>
      </c>
      <c r="B32" s="10">
        <v>19</v>
      </c>
      <c r="C32" s="36">
        <v>81</v>
      </c>
      <c r="D32" s="73"/>
      <c r="E32" s="73"/>
      <c r="F32" s="73"/>
      <c r="G32" s="73"/>
      <c r="H32" s="74"/>
      <c r="I32" s="73"/>
      <c r="J32" s="73"/>
      <c r="K32" s="73"/>
      <c r="L32" s="73"/>
      <c r="M32" s="73"/>
      <c r="N32" s="75"/>
      <c r="O32" s="74"/>
      <c r="P32" s="76"/>
      <c r="Q32" s="76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3"/>
      <c r="AE32" s="77"/>
      <c r="AF32" s="77"/>
      <c r="AG32" s="77"/>
      <c r="AH32" s="10">
        <v>19</v>
      </c>
    </row>
    <row r="33" spans="1:35" ht="12.75">
      <c r="A33" s="10">
        <v>20</v>
      </c>
      <c r="B33" s="10">
        <v>20</v>
      </c>
      <c r="C33" s="36">
        <v>78</v>
      </c>
      <c r="D33" s="53" t="s">
        <v>77</v>
      </c>
      <c r="E33" s="53" t="s">
        <v>77</v>
      </c>
      <c r="F33" s="53" t="s">
        <v>77</v>
      </c>
      <c r="G33" s="53"/>
      <c r="H33" s="53"/>
      <c r="I33" s="53"/>
      <c r="J33" s="53" t="s">
        <v>77</v>
      </c>
      <c r="K33" s="53"/>
      <c r="L33" s="53"/>
      <c r="M33" s="35"/>
      <c r="N33" s="35"/>
      <c r="O33" s="35" t="s">
        <v>232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>
        <v>125</v>
      </c>
      <c r="W33" s="52"/>
      <c r="X33" s="52"/>
      <c r="Y33" s="52"/>
      <c r="Z33" s="52"/>
      <c r="AA33" s="25"/>
      <c r="AB33" s="25"/>
      <c r="AC33" s="52">
        <v>60</v>
      </c>
      <c r="AD33" s="53"/>
      <c r="AE33" s="25">
        <v>2.5</v>
      </c>
      <c r="AF33" s="52"/>
      <c r="AG33" s="10"/>
      <c r="AH33" s="41">
        <v>20</v>
      </c>
      <c r="AI33" s="29" t="s">
        <v>301</v>
      </c>
    </row>
    <row r="34" spans="1:34" ht="12.75">
      <c r="A34" s="10">
        <v>21</v>
      </c>
      <c r="B34" s="10">
        <v>21</v>
      </c>
      <c r="C34" s="36">
        <v>32</v>
      </c>
      <c r="D34" s="73"/>
      <c r="E34" s="73"/>
      <c r="F34" s="73"/>
      <c r="G34" s="73"/>
      <c r="H34" s="74"/>
      <c r="I34" s="73"/>
      <c r="J34" s="73"/>
      <c r="K34" s="73"/>
      <c r="L34" s="73"/>
      <c r="M34" s="73"/>
      <c r="N34" s="75"/>
      <c r="O34" s="74"/>
      <c r="P34" s="76"/>
      <c r="Q34" s="76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3"/>
      <c r="AE34" s="77"/>
      <c r="AF34" s="77"/>
      <c r="AG34" s="77"/>
      <c r="AH34" s="10">
        <v>21</v>
      </c>
    </row>
    <row r="35" spans="1:36" ht="12.75">
      <c r="A35" s="10">
        <v>22</v>
      </c>
      <c r="B35" s="10">
        <v>22</v>
      </c>
      <c r="C35" s="36">
        <v>31</v>
      </c>
      <c r="D35" s="53" t="s">
        <v>77</v>
      </c>
      <c r="E35" s="53" t="s">
        <v>77</v>
      </c>
      <c r="F35" s="53" t="s">
        <v>77</v>
      </c>
      <c r="G35" s="53"/>
      <c r="H35" s="53" t="s">
        <v>77</v>
      </c>
      <c r="I35" s="53"/>
      <c r="J35" s="53" t="s">
        <v>77</v>
      </c>
      <c r="K35" s="53"/>
      <c r="L35" s="53" t="s">
        <v>285</v>
      </c>
      <c r="M35" s="35"/>
      <c r="N35" s="53" t="s">
        <v>77</v>
      </c>
      <c r="O35" s="35" t="s">
        <v>156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>
        <v>125</v>
      </c>
      <c r="W35" s="25">
        <v>60</v>
      </c>
      <c r="X35" s="25">
        <v>60</v>
      </c>
      <c r="Y35" s="25">
        <v>15</v>
      </c>
      <c r="Z35" s="25">
        <v>15</v>
      </c>
      <c r="AA35" s="25">
        <v>500</v>
      </c>
      <c r="AB35" s="25">
        <v>4000</v>
      </c>
      <c r="AC35" s="25">
        <v>60</v>
      </c>
      <c r="AD35" s="53">
        <v>22</v>
      </c>
      <c r="AE35" s="71">
        <v>0.8</v>
      </c>
      <c r="AF35" s="52">
        <f>4.8</f>
        <v>4.8</v>
      </c>
      <c r="AG35" s="71"/>
      <c r="AH35" s="71">
        <v>22</v>
      </c>
      <c r="AJ35" s="69"/>
    </row>
    <row r="36" spans="1:36" ht="12.75">
      <c r="A36" s="10">
        <v>23</v>
      </c>
      <c r="B36" s="10">
        <v>23</v>
      </c>
      <c r="C36" s="36">
        <v>25</v>
      </c>
      <c r="D36" s="73"/>
      <c r="E36" s="73"/>
      <c r="F36" s="73"/>
      <c r="G36" s="73"/>
      <c r="H36" s="74"/>
      <c r="I36" s="73"/>
      <c r="J36" s="73"/>
      <c r="K36" s="73"/>
      <c r="L36" s="73"/>
      <c r="M36" s="73"/>
      <c r="N36" s="75"/>
      <c r="O36" s="74"/>
      <c r="P36" s="76"/>
      <c r="Q36" s="76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3"/>
      <c r="AE36" s="77"/>
      <c r="AF36" s="77"/>
      <c r="AG36" s="77"/>
      <c r="AH36" s="71">
        <v>23</v>
      </c>
      <c r="AI36" s="68"/>
      <c r="AJ36" s="69"/>
    </row>
    <row r="37" spans="1:36" ht="12.75">
      <c r="A37" s="10">
        <v>24</v>
      </c>
      <c r="B37" s="10">
        <v>24</v>
      </c>
      <c r="C37" s="36">
        <v>22</v>
      </c>
      <c r="D37" s="73"/>
      <c r="E37" s="73"/>
      <c r="F37" s="73"/>
      <c r="G37" s="73"/>
      <c r="H37" s="74"/>
      <c r="I37" s="73"/>
      <c r="J37" s="73"/>
      <c r="K37" s="73"/>
      <c r="L37" s="73"/>
      <c r="M37" s="73"/>
      <c r="N37" s="75"/>
      <c r="O37" s="74"/>
      <c r="P37" s="76"/>
      <c r="Q37" s="76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3"/>
      <c r="AE37" s="77"/>
      <c r="AF37" s="77"/>
      <c r="AG37" s="77"/>
      <c r="AH37" s="71">
        <v>24</v>
      </c>
      <c r="AI37" s="69"/>
      <c r="AJ37" s="69"/>
    </row>
    <row r="38" spans="15:32" ht="12.75">
      <c r="O38" s="35" t="s">
        <v>292</v>
      </c>
      <c r="AF38">
        <f>2.2+(SUM(R35:AA35)+AC35)/1000</f>
        <v>3.3150000000000004</v>
      </c>
    </row>
    <row r="39" spans="15:32" ht="12.75">
      <c r="O39" s="35" t="s">
        <v>293</v>
      </c>
      <c r="AE39" s="71"/>
      <c r="AF39">
        <v>3</v>
      </c>
    </row>
    <row r="40" spans="2:32" ht="12.75">
      <c r="B40" t="s">
        <v>294</v>
      </c>
      <c r="O40" s="35" t="s">
        <v>295</v>
      </c>
      <c r="AF40">
        <v>4</v>
      </c>
    </row>
    <row r="41" spans="15:32" ht="12.75">
      <c r="O41" s="35" t="s">
        <v>296</v>
      </c>
      <c r="AF41">
        <v>4</v>
      </c>
    </row>
  </sheetData>
  <sheetProtection/>
  <printOptions/>
  <pageMargins left="0.7" right="0.7" top="0.75" bottom="0.75" header="0.3" footer="0.3"/>
  <pageSetup orientation="portrait" paperSize="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3">
      <selection activeCell="M27" sqref="M27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42783</v>
      </c>
      <c r="H2" s="41" t="s">
        <v>299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297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122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110</v>
      </c>
    </row>
    <row r="8" ht="12.75">
      <c r="A8" t="s">
        <v>23</v>
      </c>
    </row>
    <row r="9" spans="4:30" ht="12.75">
      <c r="D9">
        <f>COUNTIF(D14:D37,"x")</f>
        <v>2</v>
      </c>
      <c r="E9">
        <f>COUNTIF(E14:E37,"x")</f>
        <v>2</v>
      </c>
      <c r="F9">
        <f>COUNTIF(F14:F37,"x")</f>
        <v>2</v>
      </c>
      <c r="G9">
        <f>COUNTIF(G14:G37,"x")</f>
        <v>0</v>
      </c>
      <c r="H9">
        <f>COUNTIF(H14:H37,"x")</f>
        <v>0</v>
      </c>
      <c r="J9">
        <f>COUNTIF(J14:J37,"x")</f>
        <v>2</v>
      </c>
      <c r="M9">
        <f>COUNTIF(M14:M37,"x")</f>
        <v>1</v>
      </c>
      <c r="N9">
        <f>COUNTIF(N14:N37,"x")</f>
        <v>2</v>
      </c>
      <c r="O9">
        <v>6</v>
      </c>
      <c r="R9">
        <f>COUNT(R14:R37)</f>
        <v>2</v>
      </c>
      <c r="S9">
        <f aca="true" t="shared" si="0" ref="S9:AD9">COUNT(S14:S37)</f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si="0"/>
        <v>2</v>
      </c>
      <c r="AC9">
        <f t="shared" si="0"/>
        <v>2</v>
      </c>
      <c r="AD9">
        <f t="shared" si="0"/>
        <v>2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4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298</v>
      </c>
      <c r="W11" s="17" t="s">
        <v>38</v>
      </c>
      <c r="X11" s="17" t="s">
        <v>40</v>
      </c>
      <c r="Y11" s="17" t="s">
        <v>41</v>
      </c>
      <c r="Z11" s="14" t="s">
        <v>42</v>
      </c>
      <c r="AA11" s="14" t="s">
        <v>43</v>
      </c>
      <c r="AB11" s="14" t="s">
        <v>44</v>
      </c>
      <c r="AC11" s="14" t="s">
        <v>45</v>
      </c>
      <c r="AD11" s="14" t="s">
        <v>48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5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18</v>
      </c>
      <c r="W12" s="18" t="s">
        <v>39</v>
      </c>
      <c r="X12" s="18" t="s">
        <v>18</v>
      </c>
      <c r="Y12" s="18" t="s">
        <v>18</v>
      </c>
      <c r="Z12" s="16" t="s">
        <v>17</v>
      </c>
      <c r="AA12" s="16" t="s">
        <v>17</v>
      </c>
      <c r="AB12" s="16" t="s">
        <v>19</v>
      </c>
      <c r="AC12" s="16" t="s">
        <v>46</v>
      </c>
      <c r="AD12" s="16" t="s">
        <v>18</v>
      </c>
      <c r="AE12" s="21"/>
      <c r="AF12" s="14" t="s">
        <v>7</v>
      </c>
      <c r="AG12" s="23" t="s">
        <v>7</v>
      </c>
      <c r="AI12" s="2" t="s">
        <v>3</v>
      </c>
    </row>
    <row r="13" spans="1:3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2.75">
      <c r="A14" s="52">
        <v>1</v>
      </c>
      <c r="B14" s="52">
        <v>1</v>
      </c>
      <c r="C14" s="38">
        <v>75</v>
      </c>
      <c r="D14" s="53" t="s">
        <v>77</v>
      </c>
      <c r="E14" s="53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 t="s">
        <v>77</v>
      </c>
      <c r="N14" s="36" t="s">
        <v>77</v>
      </c>
      <c r="O14" s="35"/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60</v>
      </c>
      <c r="W14" s="52">
        <v>125</v>
      </c>
      <c r="X14" s="52">
        <v>60</v>
      </c>
      <c r="Y14" s="52">
        <v>60</v>
      </c>
      <c r="Z14" s="52">
        <v>60</v>
      </c>
      <c r="AA14" s="52">
        <v>15</v>
      </c>
      <c r="AB14" s="25">
        <v>500</v>
      </c>
      <c r="AC14" s="52">
        <v>4000</v>
      </c>
      <c r="AD14" s="52">
        <v>60</v>
      </c>
      <c r="AE14" s="53"/>
      <c r="AF14" s="55"/>
      <c r="AG14" s="52"/>
      <c r="AH14" s="52"/>
      <c r="AI14" s="52">
        <v>1</v>
      </c>
    </row>
    <row r="15" spans="1:36" ht="12.75">
      <c r="A15" s="52">
        <v>2</v>
      </c>
      <c r="B15" s="52">
        <v>2</v>
      </c>
      <c r="C15" s="38">
        <v>75</v>
      </c>
      <c r="D15" s="73"/>
      <c r="E15" s="73"/>
      <c r="F15" s="73"/>
      <c r="G15" s="73"/>
      <c r="H15" s="74"/>
      <c r="I15" s="73"/>
      <c r="J15" s="73"/>
      <c r="K15" s="73"/>
      <c r="L15" s="73"/>
      <c r="M15" s="73"/>
      <c r="N15" s="75"/>
      <c r="O15" s="74">
        <v>50</v>
      </c>
      <c r="P15" s="76"/>
      <c r="Q15" s="76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3">
        <v>7</v>
      </c>
      <c r="AF15" s="77">
        <v>4</v>
      </c>
      <c r="AG15" s="77"/>
      <c r="AH15" s="77"/>
      <c r="AI15" s="29">
        <v>2</v>
      </c>
      <c r="AJ15" s="29" t="s">
        <v>300</v>
      </c>
    </row>
    <row r="16" spans="1:35" ht="12.75">
      <c r="A16" s="52">
        <v>3</v>
      </c>
      <c r="B16" s="52">
        <v>3</v>
      </c>
      <c r="C16" s="38">
        <v>75</v>
      </c>
      <c r="D16" s="53"/>
      <c r="E16" s="53"/>
      <c r="F16" s="53"/>
      <c r="G16" s="53"/>
      <c r="H16" s="35"/>
      <c r="I16" s="53"/>
      <c r="J16" s="53"/>
      <c r="K16" s="53"/>
      <c r="L16" s="53"/>
      <c r="M16" s="53"/>
      <c r="N16" s="36"/>
      <c r="O16" s="35"/>
      <c r="P16" s="54"/>
      <c r="Q16" s="54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  <c r="AF16" s="52"/>
      <c r="AG16" s="52"/>
      <c r="AH16" s="52"/>
      <c r="AI16" s="52">
        <v>3</v>
      </c>
    </row>
    <row r="17" spans="1:36" ht="12.75">
      <c r="A17" s="52">
        <v>4</v>
      </c>
      <c r="B17" s="52">
        <v>4</v>
      </c>
      <c r="C17" s="38">
        <v>75</v>
      </c>
      <c r="D17" s="53"/>
      <c r="E17" s="53"/>
      <c r="F17" s="53"/>
      <c r="G17" s="53"/>
      <c r="H17" s="35"/>
      <c r="I17" s="53"/>
      <c r="J17" s="53"/>
      <c r="K17" s="53"/>
      <c r="L17" s="53"/>
      <c r="M17" s="53"/>
      <c r="N17" s="36"/>
      <c r="O17" s="35"/>
      <c r="P17" s="54"/>
      <c r="Q17" s="54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2"/>
      <c r="AG17" s="52"/>
      <c r="AH17" s="52"/>
      <c r="AI17" s="52">
        <v>4</v>
      </c>
      <c r="AJ17" s="52"/>
    </row>
    <row r="18" spans="1:36" ht="12.75">
      <c r="A18" s="52">
        <v>5</v>
      </c>
      <c r="B18" s="52">
        <v>5</v>
      </c>
      <c r="C18" s="38">
        <v>75</v>
      </c>
      <c r="D18" s="53"/>
      <c r="E18" s="53"/>
      <c r="F18" s="53"/>
      <c r="G18" s="53"/>
      <c r="H18" s="35"/>
      <c r="I18" s="53"/>
      <c r="J18" s="53"/>
      <c r="K18" s="53"/>
      <c r="L18" s="53"/>
      <c r="M18" s="53"/>
      <c r="N18" s="36"/>
      <c r="O18" s="35"/>
      <c r="P18" s="54"/>
      <c r="Q18" s="54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3"/>
      <c r="AF18" s="52"/>
      <c r="AG18" s="52"/>
      <c r="AH18" s="52"/>
      <c r="AI18" s="52">
        <v>5</v>
      </c>
      <c r="AJ18" s="52"/>
    </row>
    <row r="19" spans="1:36" ht="12.75">
      <c r="A19" s="52">
        <v>6</v>
      </c>
      <c r="B19" s="52">
        <v>6</v>
      </c>
      <c r="C19" s="38">
        <v>75</v>
      </c>
      <c r="D19" s="53"/>
      <c r="E19" s="53"/>
      <c r="F19" s="53"/>
      <c r="G19" s="53"/>
      <c r="H19" s="35"/>
      <c r="I19" s="53"/>
      <c r="J19" s="53"/>
      <c r="K19" s="53"/>
      <c r="L19" s="53"/>
      <c r="M19" s="53"/>
      <c r="N19" s="36"/>
      <c r="O19" s="35"/>
      <c r="P19" s="54"/>
      <c r="Q19" s="54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2"/>
      <c r="AG19" s="52"/>
      <c r="AH19" s="52"/>
      <c r="AI19" s="52">
        <v>6</v>
      </c>
      <c r="AJ19" s="52"/>
    </row>
    <row r="20" spans="1:36" ht="12.75">
      <c r="A20" s="52">
        <v>7</v>
      </c>
      <c r="B20" s="52">
        <v>7</v>
      </c>
      <c r="C20" s="38">
        <v>75</v>
      </c>
      <c r="D20" s="73"/>
      <c r="E20" s="73"/>
      <c r="F20" s="73"/>
      <c r="G20" s="73"/>
      <c r="H20" s="74"/>
      <c r="I20" s="73"/>
      <c r="J20" s="73"/>
      <c r="K20" s="73"/>
      <c r="L20" s="73"/>
      <c r="M20" s="73"/>
      <c r="N20" s="75"/>
      <c r="O20" s="74" t="s">
        <v>160</v>
      </c>
      <c r="P20" s="76"/>
      <c r="Q20" s="76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3">
        <v>14</v>
      </c>
      <c r="AF20" s="77">
        <v>3.9</v>
      </c>
      <c r="AG20" s="77"/>
      <c r="AH20" s="77"/>
      <c r="AI20" s="52">
        <v>7</v>
      </c>
      <c r="AJ20" s="52"/>
    </row>
    <row r="21" spans="1:36" ht="12.75">
      <c r="A21" s="52">
        <v>8</v>
      </c>
      <c r="B21" s="52">
        <v>8</v>
      </c>
      <c r="C21" s="38">
        <v>75</v>
      </c>
      <c r="D21" s="53"/>
      <c r="E21" s="53"/>
      <c r="F21" s="53"/>
      <c r="G21" s="53"/>
      <c r="H21" s="35"/>
      <c r="I21" s="53"/>
      <c r="J21" s="53"/>
      <c r="K21" s="53"/>
      <c r="L21" s="53"/>
      <c r="M21" s="53"/>
      <c r="N21" s="36"/>
      <c r="O21" s="35"/>
      <c r="P21" s="54"/>
      <c r="Q21" s="54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2"/>
      <c r="AG21" s="52"/>
      <c r="AH21" s="52"/>
      <c r="AI21" s="52">
        <v>8</v>
      </c>
      <c r="AJ21" s="52"/>
    </row>
    <row r="22" spans="1:36" ht="12.75">
      <c r="A22" s="52">
        <v>9</v>
      </c>
      <c r="B22" s="52">
        <v>9</v>
      </c>
      <c r="C22" s="38">
        <v>75</v>
      </c>
      <c r="D22" s="53"/>
      <c r="E22" s="53"/>
      <c r="F22" s="53"/>
      <c r="G22" s="53"/>
      <c r="H22" s="35"/>
      <c r="I22" s="53"/>
      <c r="J22" s="53"/>
      <c r="K22" s="53"/>
      <c r="L22" s="53"/>
      <c r="M22" s="53"/>
      <c r="N22" s="36"/>
      <c r="O22" s="35"/>
      <c r="P22" s="54"/>
      <c r="Q22" s="54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52"/>
      <c r="AG22" s="52"/>
      <c r="AH22" s="52"/>
      <c r="AI22" s="52">
        <v>9</v>
      </c>
      <c r="AJ22" s="52"/>
    </row>
    <row r="23" spans="1:36" ht="12.75">
      <c r="A23" s="52">
        <v>10</v>
      </c>
      <c r="B23" s="52">
        <v>10</v>
      </c>
      <c r="C23" s="38">
        <v>75</v>
      </c>
      <c r="D23" s="53"/>
      <c r="E23" s="53"/>
      <c r="F23" s="53"/>
      <c r="G23" s="53"/>
      <c r="H23" s="35"/>
      <c r="I23" s="53"/>
      <c r="J23" s="53"/>
      <c r="K23" s="53"/>
      <c r="L23" s="53"/>
      <c r="M23" s="53"/>
      <c r="N23" s="36"/>
      <c r="O23" s="35"/>
      <c r="P23" s="54"/>
      <c r="Q23" s="54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52"/>
      <c r="AG23" s="52"/>
      <c r="AH23" s="52"/>
      <c r="AI23" s="52">
        <v>10</v>
      </c>
      <c r="AJ23" s="52"/>
    </row>
    <row r="24" spans="1:36" ht="12.75">
      <c r="A24" s="52">
        <v>11</v>
      </c>
      <c r="B24" s="52">
        <v>11</v>
      </c>
      <c r="C24" s="38">
        <v>75</v>
      </c>
      <c r="D24" s="73"/>
      <c r="E24" s="73"/>
      <c r="F24" s="73"/>
      <c r="G24" s="73"/>
      <c r="H24" s="74"/>
      <c r="I24" s="73"/>
      <c r="J24" s="73"/>
      <c r="K24" s="73"/>
      <c r="L24" s="73"/>
      <c r="M24" s="73"/>
      <c r="N24" s="75"/>
      <c r="O24" s="74" t="s">
        <v>213</v>
      </c>
      <c r="P24" s="76"/>
      <c r="Q24" s="76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3">
        <v>8</v>
      </c>
      <c r="AF24" s="77">
        <v>3.9</v>
      </c>
      <c r="AG24" s="77"/>
      <c r="AH24" s="77"/>
      <c r="AI24" s="52">
        <v>11</v>
      </c>
      <c r="AJ24" s="52"/>
    </row>
    <row r="25" spans="1:36" ht="12.75">
      <c r="A25" s="52">
        <v>12</v>
      </c>
      <c r="B25" s="52">
        <v>12</v>
      </c>
      <c r="C25" s="38">
        <v>75</v>
      </c>
      <c r="D25" s="53"/>
      <c r="E25" s="53"/>
      <c r="F25" s="53"/>
      <c r="G25" s="53"/>
      <c r="H25" s="35"/>
      <c r="I25" s="53"/>
      <c r="J25" s="53"/>
      <c r="K25" s="53"/>
      <c r="L25" s="53"/>
      <c r="M25" s="53"/>
      <c r="N25" s="36"/>
      <c r="O25" s="35"/>
      <c r="P25" s="54"/>
      <c r="Q25" s="54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2"/>
      <c r="AG25" s="52"/>
      <c r="AH25" s="52"/>
      <c r="AI25" s="52">
        <v>12</v>
      </c>
      <c r="AJ25" s="52"/>
    </row>
    <row r="26" spans="1:36" ht="12.75">
      <c r="A26" s="10">
        <v>13</v>
      </c>
      <c r="B26" s="10">
        <v>13</v>
      </c>
      <c r="C26" s="53">
        <v>30</v>
      </c>
      <c r="D26" s="53"/>
      <c r="E26" s="35"/>
      <c r="F26" s="53"/>
      <c r="G26" s="53"/>
      <c r="H26" s="35"/>
      <c r="I26" s="53"/>
      <c r="J26" s="53"/>
      <c r="K26" s="53"/>
      <c r="L26" s="53"/>
      <c r="M26" s="53"/>
      <c r="N26" s="35"/>
      <c r="O26" s="35"/>
      <c r="P26" s="11"/>
      <c r="Q26" s="10"/>
      <c r="R26" s="52"/>
      <c r="S26" s="52"/>
      <c r="T26" s="52"/>
      <c r="U26" s="52"/>
      <c r="V26" s="52"/>
      <c r="W26" s="52"/>
      <c r="X26" s="52"/>
      <c r="Y26" s="10"/>
      <c r="Z26" s="10"/>
      <c r="AA26" s="10"/>
      <c r="AB26" s="52"/>
      <c r="AC26" s="52"/>
      <c r="AD26" s="52"/>
      <c r="AE26" s="53"/>
      <c r="AF26" s="25"/>
      <c r="AG26" s="52"/>
      <c r="AH26" s="10"/>
      <c r="AI26" s="10">
        <v>13</v>
      </c>
      <c r="AJ26" s="52"/>
    </row>
    <row r="27" spans="1:36" ht="12.75">
      <c r="A27" s="10">
        <v>14</v>
      </c>
      <c r="B27" s="10">
        <v>14</v>
      </c>
      <c r="C27" s="53">
        <v>30</v>
      </c>
      <c r="D27" s="53" t="s">
        <v>77</v>
      </c>
      <c r="E27" s="53" t="s">
        <v>77</v>
      </c>
      <c r="F27" s="53" t="s">
        <v>77</v>
      </c>
      <c r="G27" s="53"/>
      <c r="H27" s="35"/>
      <c r="I27" s="53"/>
      <c r="J27" s="53" t="s">
        <v>77</v>
      </c>
      <c r="K27" s="53"/>
      <c r="L27" s="53"/>
      <c r="M27" s="53"/>
      <c r="N27" s="53" t="s">
        <v>77</v>
      </c>
      <c r="O27" s="35"/>
      <c r="P27" s="11"/>
      <c r="Q27" s="11"/>
      <c r="R27" s="52">
        <v>60</v>
      </c>
      <c r="S27" s="52">
        <v>60</v>
      </c>
      <c r="T27" s="52">
        <v>60</v>
      </c>
      <c r="U27" s="52">
        <v>100</v>
      </c>
      <c r="V27" s="52">
        <v>60</v>
      </c>
      <c r="W27" s="52">
        <v>125</v>
      </c>
      <c r="X27" s="52">
        <v>60</v>
      </c>
      <c r="Y27" s="52">
        <v>60</v>
      </c>
      <c r="Z27" s="52">
        <v>60</v>
      </c>
      <c r="AA27" s="52">
        <v>15</v>
      </c>
      <c r="AB27" s="25">
        <v>500</v>
      </c>
      <c r="AC27" s="52">
        <v>4000</v>
      </c>
      <c r="AD27" s="52">
        <v>60</v>
      </c>
      <c r="AE27" s="53"/>
      <c r="AF27" s="25"/>
      <c r="AG27" s="52"/>
      <c r="AH27" s="25"/>
      <c r="AI27" s="10">
        <v>14</v>
      </c>
      <c r="AJ27" s="52"/>
    </row>
    <row r="28" spans="1:36" ht="12.75">
      <c r="A28" s="10">
        <v>15</v>
      </c>
      <c r="B28" s="10">
        <v>15</v>
      </c>
      <c r="C28" s="53">
        <v>30</v>
      </c>
      <c r="D28" s="53"/>
      <c r="E28" s="53"/>
      <c r="F28" s="53"/>
      <c r="G28" s="53"/>
      <c r="H28" s="35"/>
      <c r="I28" s="53"/>
      <c r="J28" s="53"/>
      <c r="K28" s="53"/>
      <c r="L28" s="53"/>
      <c r="M28" s="53"/>
      <c r="N28" s="36"/>
      <c r="O28" s="35"/>
      <c r="P28" s="54"/>
      <c r="Q28" s="54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52"/>
      <c r="AG28" s="52"/>
      <c r="AH28" s="52"/>
      <c r="AI28" s="10">
        <v>15</v>
      </c>
      <c r="AJ28" s="52"/>
    </row>
    <row r="29" spans="1:36" ht="12.75">
      <c r="A29" s="10">
        <v>16</v>
      </c>
      <c r="B29" s="10">
        <v>16</v>
      </c>
      <c r="C29" s="53">
        <v>30</v>
      </c>
      <c r="D29" s="53"/>
      <c r="E29" s="53"/>
      <c r="F29" s="53"/>
      <c r="G29" s="53"/>
      <c r="H29" s="35"/>
      <c r="I29" s="53"/>
      <c r="J29" s="53"/>
      <c r="K29" s="53"/>
      <c r="L29" s="53"/>
      <c r="M29" s="53"/>
      <c r="N29" s="36"/>
      <c r="O29" s="35"/>
      <c r="P29" s="54"/>
      <c r="Q29" s="54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3"/>
      <c r="AF29" s="52"/>
      <c r="AG29" s="52"/>
      <c r="AH29" s="52"/>
      <c r="AI29" s="10">
        <v>16</v>
      </c>
      <c r="AJ29" s="52"/>
    </row>
    <row r="30" spans="1:36" ht="12.75">
      <c r="A30" s="10">
        <v>17</v>
      </c>
      <c r="B30" s="10">
        <v>17</v>
      </c>
      <c r="C30" s="53">
        <v>30</v>
      </c>
      <c r="D30" s="53"/>
      <c r="E30" s="53"/>
      <c r="F30" s="53"/>
      <c r="G30" s="53"/>
      <c r="H30" s="35"/>
      <c r="I30" s="53"/>
      <c r="J30" s="53"/>
      <c r="K30" s="53"/>
      <c r="L30" s="53"/>
      <c r="M30" s="53"/>
      <c r="N30" s="36"/>
      <c r="O30" s="35"/>
      <c r="P30" s="54"/>
      <c r="Q30" s="54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52"/>
      <c r="AG30" s="52"/>
      <c r="AH30" s="52"/>
      <c r="AI30" s="10">
        <v>17</v>
      </c>
      <c r="AJ30" s="52"/>
    </row>
    <row r="31" spans="1:36" ht="12.75">
      <c r="A31" s="10">
        <v>18</v>
      </c>
      <c r="B31" s="10">
        <v>18</v>
      </c>
      <c r="C31" s="53">
        <v>30</v>
      </c>
      <c r="D31" s="73"/>
      <c r="E31" s="73"/>
      <c r="F31" s="73"/>
      <c r="G31" s="73"/>
      <c r="H31" s="74"/>
      <c r="I31" s="73"/>
      <c r="J31" s="73"/>
      <c r="K31" s="73"/>
      <c r="L31" s="73"/>
      <c r="M31" s="73"/>
      <c r="N31" s="75"/>
      <c r="O31" s="74" t="s">
        <v>231</v>
      </c>
      <c r="P31" s="76"/>
      <c r="Q31" s="76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3">
        <v>12</v>
      </c>
      <c r="AF31" s="77">
        <v>2.1</v>
      </c>
      <c r="AG31" s="77"/>
      <c r="AH31" s="77"/>
      <c r="AI31" s="10">
        <v>18</v>
      </c>
      <c r="AJ31" s="52"/>
    </row>
    <row r="32" spans="1:36" ht="12.75">
      <c r="A32" s="10">
        <v>19</v>
      </c>
      <c r="B32" s="10">
        <v>19</v>
      </c>
      <c r="C32" s="53">
        <v>30</v>
      </c>
      <c r="D32" s="73"/>
      <c r="E32" s="73"/>
      <c r="F32" s="73"/>
      <c r="G32" s="73"/>
      <c r="H32" s="74"/>
      <c r="I32" s="73"/>
      <c r="J32" s="73"/>
      <c r="K32" s="73"/>
      <c r="L32" s="73"/>
      <c r="M32" s="73"/>
      <c r="N32" s="75"/>
      <c r="O32" s="74">
        <v>64</v>
      </c>
      <c r="P32" s="76"/>
      <c r="Q32" s="76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3">
        <v>3</v>
      </c>
      <c r="AF32" s="77">
        <v>2</v>
      </c>
      <c r="AG32" s="77"/>
      <c r="AH32" s="77"/>
      <c r="AI32" s="10">
        <v>19</v>
      </c>
      <c r="AJ32" s="52"/>
    </row>
    <row r="33" spans="1:36" ht="12.75">
      <c r="A33" s="10">
        <v>20</v>
      </c>
      <c r="B33" s="10">
        <v>20</v>
      </c>
      <c r="C33" s="53">
        <v>30</v>
      </c>
      <c r="D33" s="53"/>
      <c r="E33" s="53"/>
      <c r="F33" s="53"/>
      <c r="G33" s="53"/>
      <c r="H33" s="35"/>
      <c r="I33" s="53"/>
      <c r="J33" s="53"/>
      <c r="K33" s="53"/>
      <c r="L33" s="53"/>
      <c r="M33" s="53"/>
      <c r="N33" s="36"/>
      <c r="O33" s="35"/>
      <c r="P33" s="54"/>
      <c r="Q33" s="54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2"/>
      <c r="AG33" s="52"/>
      <c r="AH33" s="52"/>
      <c r="AI33" s="10">
        <v>20</v>
      </c>
      <c r="AJ33" s="52"/>
    </row>
    <row r="34" spans="1:36" ht="12.75">
      <c r="A34" s="10">
        <v>21</v>
      </c>
      <c r="B34" s="10">
        <v>21</v>
      </c>
      <c r="C34" s="53">
        <v>30</v>
      </c>
      <c r="D34" s="73"/>
      <c r="E34" s="73"/>
      <c r="F34" s="73"/>
      <c r="G34" s="73"/>
      <c r="H34" s="74"/>
      <c r="I34" s="73"/>
      <c r="J34" s="73"/>
      <c r="K34" s="73"/>
      <c r="L34" s="73"/>
      <c r="M34" s="73"/>
      <c r="N34" s="75"/>
      <c r="O34" s="74" t="s">
        <v>154</v>
      </c>
      <c r="P34" s="76"/>
      <c r="Q34" s="76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3">
        <v>10</v>
      </c>
      <c r="AF34" s="77">
        <v>1.6</v>
      </c>
      <c r="AG34" s="77"/>
      <c r="AH34" s="77"/>
      <c r="AI34" s="10">
        <v>21</v>
      </c>
      <c r="AJ34" s="52"/>
    </row>
    <row r="35" spans="1:37" ht="12.75">
      <c r="A35" s="10">
        <v>22</v>
      </c>
      <c r="B35" s="10">
        <v>22</v>
      </c>
      <c r="C35" s="53">
        <v>30</v>
      </c>
      <c r="D35" s="53"/>
      <c r="E35" s="53"/>
      <c r="F35" s="53"/>
      <c r="G35" s="53"/>
      <c r="H35" s="35"/>
      <c r="I35" s="53"/>
      <c r="J35" s="53"/>
      <c r="K35" s="53"/>
      <c r="L35" s="53"/>
      <c r="M35" s="53"/>
      <c r="N35" s="36"/>
      <c r="O35" s="35"/>
      <c r="P35" s="54"/>
      <c r="Q35" s="54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52"/>
      <c r="AG35" s="52"/>
      <c r="AH35" s="52"/>
      <c r="AI35" s="71">
        <v>22</v>
      </c>
      <c r="AJ35" s="52"/>
      <c r="AK35" s="69"/>
    </row>
    <row r="36" spans="1:37" ht="12.75">
      <c r="A36" s="10">
        <v>23</v>
      </c>
      <c r="B36" s="10">
        <v>23</v>
      </c>
      <c r="C36" s="53">
        <v>30</v>
      </c>
      <c r="D36" s="53"/>
      <c r="E36" s="53"/>
      <c r="F36" s="53"/>
      <c r="G36" s="53"/>
      <c r="H36" s="35"/>
      <c r="I36" s="53"/>
      <c r="J36" s="53"/>
      <c r="K36" s="53"/>
      <c r="L36" s="53"/>
      <c r="M36" s="53"/>
      <c r="N36" s="36"/>
      <c r="O36" s="35"/>
      <c r="P36" s="54"/>
      <c r="Q36" s="54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52"/>
      <c r="AG36" s="52"/>
      <c r="AH36" s="52"/>
      <c r="AI36" s="71">
        <v>23</v>
      </c>
      <c r="AJ36" s="68"/>
      <c r="AK36" s="69"/>
    </row>
    <row r="37" spans="1:37" ht="12.75">
      <c r="A37" s="10">
        <v>24</v>
      </c>
      <c r="B37" s="10">
        <v>24</v>
      </c>
      <c r="C37" s="53">
        <v>30</v>
      </c>
      <c r="D37" s="53"/>
      <c r="E37" s="53"/>
      <c r="F37" s="53"/>
      <c r="G37" s="53"/>
      <c r="H37" s="35"/>
      <c r="I37" s="53"/>
      <c r="J37" s="53"/>
      <c r="K37" s="53"/>
      <c r="L37" s="53"/>
      <c r="M37" s="53"/>
      <c r="N37" s="36"/>
      <c r="O37" s="35"/>
      <c r="P37" s="54"/>
      <c r="Q37" s="54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52"/>
      <c r="AG37" s="52"/>
      <c r="AH37" s="52"/>
      <c r="AI37" s="71">
        <v>24</v>
      </c>
      <c r="AJ37" s="68"/>
      <c r="AK37" s="69"/>
    </row>
    <row r="38" ht="12.75">
      <c r="O38" s="35"/>
    </row>
    <row r="39" spans="15:31" ht="12.75">
      <c r="O39" s="35"/>
      <c r="AE39" s="71"/>
    </row>
    <row r="40" ht="12.75">
      <c r="O40" s="35"/>
    </row>
    <row r="41" ht="12.75">
      <c r="O41" s="35"/>
    </row>
  </sheetData>
  <sheetProtection/>
  <printOptions/>
  <pageMargins left="0.7" right="0.7" top="0.75" bottom="0.75" header="0.3" footer="0.3"/>
  <pageSetup orientation="portrait" paperSize="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D9" sqref="D9:AC9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42783</v>
      </c>
      <c r="H2" s="41" t="s">
        <v>308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303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125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104</v>
      </c>
    </row>
    <row r="8" ht="12.75">
      <c r="A8" t="s">
        <v>23</v>
      </c>
    </row>
    <row r="9" spans="4:29" ht="12.75">
      <c r="D9">
        <f>COUNTIF(D14:D37,"x")</f>
        <v>3</v>
      </c>
      <c r="E9">
        <f>COUNTIF(E14:E37,"x")</f>
        <v>3</v>
      </c>
      <c r="F9">
        <f>COUNTIF(F14:F37,"x")</f>
        <v>3</v>
      </c>
      <c r="G9">
        <f>COUNTIF(G14:G37,"x")</f>
        <v>0</v>
      </c>
      <c r="H9">
        <f>COUNTIF(H14:H37,"x")</f>
        <v>3</v>
      </c>
      <c r="J9">
        <f>COUNTIF(J14:J37,"x")</f>
        <v>3</v>
      </c>
      <c r="N9">
        <f>COUNTIF(N14:N37,"x")</f>
        <v>2</v>
      </c>
      <c r="O9">
        <v>6</v>
      </c>
      <c r="R9">
        <f>COUNT(R14:R37)</f>
        <v>3</v>
      </c>
      <c r="S9">
        <f aca="true" t="shared" si="0" ref="S9:AC9">COUNT(S14:S37)</f>
        <v>3</v>
      </c>
      <c r="T9">
        <f t="shared" si="0"/>
        <v>3</v>
      </c>
      <c r="U9">
        <f t="shared" si="0"/>
        <v>3</v>
      </c>
      <c r="V9">
        <f t="shared" si="0"/>
        <v>3</v>
      </c>
      <c r="W9">
        <f t="shared" si="0"/>
        <v>3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3</v>
      </c>
      <c r="AB9">
        <f t="shared" si="0"/>
        <v>2</v>
      </c>
      <c r="AC9">
        <f t="shared" si="0"/>
        <v>3</v>
      </c>
    </row>
    <row r="10" spans="4:21" ht="12.75">
      <c r="D10" s="30" t="s">
        <v>28</v>
      </c>
      <c r="P10" s="2"/>
      <c r="Q10" s="12" t="s">
        <v>15</v>
      </c>
      <c r="U10" s="2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38">
        <v>104</v>
      </c>
      <c r="G14" s="53"/>
      <c r="H14" s="53"/>
      <c r="I14" s="53"/>
      <c r="J14" s="53"/>
      <c r="K14" s="53"/>
      <c r="L14" s="53"/>
      <c r="M14" s="35"/>
      <c r="N14" s="36"/>
      <c r="O14" s="35"/>
      <c r="P14" s="54"/>
      <c r="Q14" s="54"/>
      <c r="AD14" s="53"/>
      <c r="AE14" s="55"/>
      <c r="AF14" s="52"/>
      <c r="AG14" s="52"/>
      <c r="AH14" s="52">
        <v>1</v>
      </c>
    </row>
    <row r="15" spans="1:34" ht="12.75">
      <c r="A15" s="52">
        <v>2</v>
      </c>
      <c r="B15" s="52">
        <v>2</v>
      </c>
      <c r="C15" s="38">
        <v>104</v>
      </c>
      <c r="D15" s="53" t="s">
        <v>77</v>
      </c>
      <c r="E15" s="53" t="s">
        <v>77</v>
      </c>
      <c r="F15" s="53" t="s">
        <v>77</v>
      </c>
      <c r="H15" s="53" t="s">
        <v>77</v>
      </c>
      <c r="J15" s="53" t="s">
        <v>77</v>
      </c>
      <c r="N15" s="33" t="s">
        <v>77</v>
      </c>
      <c r="R15" s="52">
        <v>60</v>
      </c>
      <c r="S15" s="52">
        <v>60</v>
      </c>
      <c r="T15" s="52">
        <v>60</v>
      </c>
      <c r="U15" s="52">
        <v>100</v>
      </c>
      <c r="V15" s="52">
        <f>125*3</f>
        <v>375</v>
      </c>
      <c r="W15" s="52">
        <v>60</v>
      </c>
      <c r="X15" s="52"/>
      <c r="Y15" s="52"/>
      <c r="Z15" s="52"/>
      <c r="AA15" s="25">
        <v>500</v>
      </c>
      <c r="AB15" s="52">
        <v>4000</v>
      </c>
      <c r="AC15" s="52">
        <v>60</v>
      </c>
      <c r="AH15" s="52">
        <v>2</v>
      </c>
    </row>
    <row r="16" spans="1:35" ht="12.75">
      <c r="A16" s="52">
        <v>3</v>
      </c>
      <c r="B16" s="52">
        <v>3</v>
      </c>
      <c r="C16" s="38">
        <v>104</v>
      </c>
      <c r="D16" s="73"/>
      <c r="E16" s="73"/>
      <c r="F16" s="73"/>
      <c r="G16" s="73"/>
      <c r="H16" s="74"/>
      <c r="I16" s="73"/>
      <c r="J16" s="73"/>
      <c r="K16" s="73"/>
      <c r="L16" s="73"/>
      <c r="M16" s="73"/>
      <c r="N16" s="75"/>
      <c r="O16" s="74" t="s">
        <v>180</v>
      </c>
      <c r="P16" s="76"/>
      <c r="Q16" s="76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3">
        <v>3</v>
      </c>
      <c r="AE16" s="77">
        <v>3</v>
      </c>
      <c r="AF16" s="77"/>
      <c r="AG16" s="77"/>
      <c r="AH16" s="29">
        <v>3</v>
      </c>
      <c r="AI16" s="29" t="s">
        <v>274</v>
      </c>
    </row>
    <row r="17" spans="1:35" ht="12.75">
      <c r="A17" s="52">
        <v>4</v>
      </c>
      <c r="B17" s="52">
        <v>4</v>
      </c>
      <c r="C17" s="38">
        <v>104</v>
      </c>
      <c r="D17" s="53"/>
      <c r="E17" s="53"/>
      <c r="F17" s="53"/>
      <c r="G17" s="53"/>
      <c r="H17" s="35"/>
      <c r="I17" s="53"/>
      <c r="J17" s="53"/>
      <c r="K17" s="53"/>
      <c r="L17" s="53"/>
      <c r="M17" s="53"/>
      <c r="N17" s="36"/>
      <c r="O17" s="35"/>
      <c r="P17" s="54"/>
      <c r="Q17" s="54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  <c r="AE17" s="52"/>
      <c r="AF17" s="52"/>
      <c r="AG17" s="52"/>
      <c r="AH17" s="52">
        <v>4</v>
      </c>
      <c r="AI17" s="52"/>
    </row>
    <row r="18" spans="1:35" ht="12.75">
      <c r="A18" s="52">
        <v>5</v>
      </c>
      <c r="B18" s="52">
        <v>5</v>
      </c>
      <c r="C18" s="38">
        <v>104</v>
      </c>
      <c r="D18" s="53"/>
      <c r="E18" s="53"/>
      <c r="F18" s="53"/>
      <c r="G18" s="53"/>
      <c r="H18" s="35"/>
      <c r="I18" s="53"/>
      <c r="J18" s="53"/>
      <c r="K18" s="53"/>
      <c r="L18" s="53"/>
      <c r="M18" s="53"/>
      <c r="N18" s="36"/>
      <c r="O18" s="35"/>
      <c r="P18" s="54"/>
      <c r="Q18" s="54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3"/>
      <c r="AE18" s="52"/>
      <c r="AF18" s="52"/>
      <c r="AG18" s="52"/>
      <c r="AH18" s="52">
        <v>5</v>
      </c>
      <c r="AI18" s="52"/>
    </row>
    <row r="19" spans="1:35" ht="12.75">
      <c r="A19" s="52">
        <v>6</v>
      </c>
      <c r="B19" s="52">
        <v>6</v>
      </c>
      <c r="C19" s="38">
        <v>104</v>
      </c>
      <c r="D19" s="53"/>
      <c r="E19" s="53"/>
      <c r="F19" s="53"/>
      <c r="G19" s="53"/>
      <c r="H19" s="35"/>
      <c r="I19" s="53"/>
      <c r="J19" s="53"/>
      <c r="K19" s="53"/>
      <c r="L19" s="53"/>
      <c r="M19" s="53"/>
      <c r="N19" s="36"/>
      <c r="O19" s="35"/>
      <c r="P19" s="54"/>
      <c r="Q19" s="54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52"/>
      <c r="AF19" s="52"/>
      <c r="AG19" s="52"/>
      <c r="AH19" s="52">
        <v>6</v>
      </c>
      <c r="AI19" s="52"/>
    </row>
    <row r="20" spans="1:35" ht="12.75">
      <c r="A20" s="52">
        <v>7</v>
      </c>
      <c r="B20" s="52">
        <v>7</v>
      </c>
      <c r="C20" s="38">
        <v>104</v>
      </c>
      <c r="D20" s="73"/>
      <c r="E20" s="73"/>
      <c r="F20" s="73"/>
      <c r="G20" s="73"/>
      <c r="H20" s="74"/>
      <c r="I20" s="73"/>
      <c r="J20" s="73"/>
      <c r="K20" s="73"/>
      <c r="L20" s="73"/>
      <c r="M20" s="73"/>
      <c r="N20" s="75"/>
      <c r="O20" s="74">
        <v>9</v>
      </c>
      <c r="P20" s="76"/>
      <c r="Q20" s="76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3">
        <v>10</v>
      </c>
      <c r="AE20" s="77">
        <v>3.1</v>
      </c>
      <c r="AF20" s="77"/>
      <c r="AG20" s="77"/>
      <c r="AH20" s="52">
        <v>7</v>
      </c>
      <c r="AI20" s="52"/>
    </row>
    <row r="21" spans="1:35" ht="12.75">
      <c r="A21" s="52">
        <v>8</v>
      </c>
      <c r="B21" s="52">
        <v>8</v>
      </c>
      <c r="C21" s="38">
        <v>104</v>
      </c>
      <c r="D21" s="53"/>
      <c r="E21" s="53"/>
      <c r="F21" s="53"/>
      <c r="G21" s="53"/>
      <c r="H21" s="35"/>
      <c r="I21" s="53"/>
      <c r="J21" s="53"/>
      <c r="K21" s="53"/>
      <c r="L21" s="53"/>
      <c r="M21" s="53"/>
      <c r="N21" s="36"/>
      <c r="O21" s="35"/>
      <c r="P21" s="54"/>
      <c r="Q21" s="54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3"/>
      <c r="AE21" s="52"/>
      <c r="AF21" s="52"/>
      <c r="AG21" s="52"/>
      <c r="AH21" s="52">
        <v>8</v>
      </c>
      <c r="AI21" s="52"/>
    </row>
    <row r="22" spans="1:35" ht="12.75">
      <c r="A22" s="52">
        <v>9</v>
      </c>
      <c r="B22" s="52">
        <v>9</v>
      </c>
      <c r="C22" s="38">
        <v>75</v>
      </c>
      <c r="D22" s="53"/>
      <c r="E22" s="53"/>
      <c r="F22" s="53"/>
      <c r="G22" s="53"/>
      <c r="H22" s="35"/>
      <c r="I22" s="53"/>
      <c r="J22" s="53"/>
      <c r="K22" s="53"/>
      <c r="L22" s="53"/>
      <c r="M22" s="53"/>
      <c r="N22" s="36"/>
      <c r="O22" s="35"/>
      <c r="P22" s="54"/>
      <c r="Q22" s="54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/>
      <c r="AE22" s="52"/>
      <c r="AF22" s="52"/>
      <c r="AG22" s="52"/>
      <c r="AH22" s="52">
        <v>9</v>
      </c>
      <c r="AI22" s="52"/>
    </row>
    <row r="23" spans="1:35" ht="12.75">
      <c r="A23" s="52">
        <v>10</v>
      </c>
      <c r="B23" s="52">
        <v>10</v>
      </c>
      <c r="C23" s="38">
        <v>75</v>
      </c>
      <c r="D23" s="53"/>
      <c r="E23" s="53"/>
      <c r="F23" s="53"/>
      <c r="G23" s="53"/>
      <c r="H23" s="35"/>
      <c r="I23" s="53"/>
      <c r="J23" s="53"/>
      <c r="K23" s="53"/>
      <c r="L23" s="53"/>
      <c r="M23" s="53"/>
      <c r="N23" s="36"/>
      <c r="O23" s="35"/>
      <c r="P23" s="54"/>
      <c r="Q23" s="54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2"/>
      <c r="AF23" s="52"/>
      <c r="AG23" s="52"/>
      <c r="AH23" s="52">
        <v>10</v>
      </c>
      <c r="AI23" s="52"/>
    </row>
    <row r="24" spans="1:35" ht="12.75">
      <c r="A24" s="52">
        <v>11</v>
      </c>
      <c r="B24" s="52">
        <v>11</v>
      </c>
      <c r="C24" s="38">
        <v>75</v>
      </c>
      <c r="D24" s="73"/>
      <c r="E24" s="73"/>
      <c r="F24" s="73"/>
      <c r="G24" s="73"/>
      <c r="H24" s="74"/>
      <c r="I24" s="73"/>
      <c r="J24" s="73"/>
      <c r="K24" s="73"/>
      <c r="L24" s="73"/>
      <c r="M24" s="73"/>
      <c r="N24" s="75"/>
      <c r="O24" s="74" t="s">
        <v>161</v>
      </c>
      <c r="P24" s="76"/>
      <c r="Q24" s="76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3">
        <v>6</v>
      </c>
      <c r="AE24" s="77">
        <v>2.9</v>
      </c>
      <c r="AF24" s="77"/>
      <c r="AG24" s="77"/>
      <c r="AH24" s="52">
        <v>11</v>
      </c>
      <c r="AI24" s="52"/>
    </row>
    <row r="25" spans="1:35" ht="12.75">
      <c r="A25" s="52">
        <v>12</v>
      </c>
      <c r="B25" s="52">
        <v>12</v>
      </c>
      <c r="C25" s="38">
        <v>75</v>
      </c>
      <c r="D25" s="53"/>
      <c r="E25" s="53"/>
      <c r="F25" s="53"/>
      <c r="G25" s="53"/>
      <c r="H25" s="35"/>
      <c r="I25" s="53"/>
      <c r="J25" s="53"/>
      <c r="K25" s="53"/>
      <c r="L25" s="53"/>
      <c r="M25" s="53"/>
      <c r="N25" s="36"/>
      <c r="O25" s="35"/>
      <c r="P25" s="54"/>
      <c r="Q25" s="54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  <c r="AE25" s="52"/>
      <c r="AF25" s="52"/>
      <c r="AG25" s="52"/>
      <c r="AH25" s="52">
        <v>12</v>
      </c>
      <c r="AI25" s="52"/>
    </row>
    <row r="26" spans="1:35" ht="12.75">
      <c r="A26" s="10">
        <v>13</v>
      </c>
      <c r="B26" s="10">
        <v>13</v>
      </c>
      <c r="C26" s="38">
        <v>75</v>
      </c>
      <c r="D26" s="53" t="s">
        <v>77</v>
      </c>
      <c r="E26" s="53" t="s">
        <v>77</v>
      </c>
      <c r="F26" s="53" t="s">
        <v>77</v>
      </c>
      <c r="G26" s="53"/>
      <c r="H26" s="35" t="s">
        <v>77</v>
      </c>
      <c r="I26" s="53"/>
      <c r="J26" s="53" t="s">
        <v>77</v>
      </c>
      <c r="K26" s="53"/>
      <c r="L26" s="53"/>
      <c r="M26" s="53"/>
      <c r="N26" s="35"/>
      <c r="O26" s="35"/>
      <c r="P26" s="11"/>
      <c r="Q26" s="10"/>
      <c r="R26" s="52">
        <v>60</v>
      </c>
      <c r="S26" s="52">
        <v>60</v>
      </c>
      <c r="T26" s="52">
        <v>60</v>
      </c>
      <c r="U26" s="52">
        <v>100</v>
      </c>
      <c r="V26" s="52">
        <f>125*3</f>
        <v>375</v>
      </c>
      <c r="W26" s="52">
        <v>60</v>
      </c>
      <c r="X26" s="52"/>
      <c r="Y26" s="52"/>
      <c r="Z26" s="52"/>
      <c r="AA26" s="25">
        <v>500</v>
      </c>
      <c r="AB26" s="52"/>
      <c r="AC26" s="52">
        <v>60</v>
      </c>
      <c r="AD26" s="53"/>
      <c r="AE26" s="25"/>
      <c r="AF26" s="52"/>
      <c r="AG26" s="10"/>
      <c r="AH26" s="10">
        <v>13</v>
      </c>
      <c r="AI26" s="52"/>
    </row>
    <row r="27" spans="1:35" ht="12.75">
      <c r="A27" s="10">
        <v>14</v>
      </c>
      <c r="B27" s="10">
        <v>14</v>
      </c>
      <c r="C27" s="38">
        <v>75</v>
      </c>
      <c r="D27" s="73"/>
      <c r="E27" s="73"/>
      <c r="F27" s="73"/>
      <c r="G27" s="73"/>
      <c r="H27" s="74"/>
      <c r="I27" s="73"/>
      <c r="J27" s="73"/>
      <c r="K27" s="73"/>
      <c r="L27" s="73"/>
      <c r="M27" s="73"/>
      <c r="N27" s="75"/>
      <c r="O27" s="74" t="s">
        <v>217</v>
      </c>
      <c r="P27" s="76"/>
      <c r="Q27" s="76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3">
        <v>5</v>
      </c>
      <c r="AE27" s="77">
        <v>3</v>
      </c>
      <c r="AF27" s="77"/>
      <c r="AG27" s="77"/>
      <c r="AH27" s="10">
        <v>14</v>
      </c>
      <c r="AI27" s="52"/>
    </row>
    <row r="28" spans="1:35" ht="12.75">
      <c r="A28" s="10">
        <v>15</v>
      </c>
      <c r="B28" s="10">
        <v>15</v>
      </c>
      <c r="C28" s="38">
        <v>75</v>
      </c>
      <c r="D28" s="53"/>
      <c r="E28" s="53"/>
      <c r="F28" s="53"/>
      <c r="G28" s="53"/>
      <c r="H28" s="35"/>
      <c r="I28" s="53"/>
      <c r="J28" s="53"/>
      <c r="K28" s="53"/>
      <c r="L28" s="53"/>
      <c r="M28" s="53"/>
      <c r="N28" s="36"/>
      <c r="O28" s="35"/>
      <c r="P28" s="54"/>
      <c r="Q28" s="54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2"/>
      <c r="AF28" s="52"/>
      <c r="AG28" s="52"/>
      <c r="AH28" s="10">
        <v>15</v>
      </c>
      <c r="AI28" s="52"/>
    </row>
    <row r="29" spans="1:35" ht="12.75">
      <c r="A29" s="10">
        <v>16</v>
      </c>
      <c r="B29" s="10">
        <v>16</v>
      </c>
      <c r="C29" s="38">
        <v>75</v>
      </c>
      <c r="D29" s="53"/>
      <c r="E29" s="53"/>
      <c r="F29" s="53"/>
      <c r="G29" s="53"/>
      <c r="H29" s="35"/>
      <c r="I29" s="53"/>
      <c r="J29" s="53"/>
      <c r="K29" s="53"/>
      <c r="L29" s="53"/>
      <c r="M29" s="53"/>
      <c r="N29" s="36"/>
      <c r="O29" s="35"/>
      <c r="P29" s="54"/>
      <c r="Q29" s="54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52"/>
      <c r="AF29" s="52"/>
      <c r="AG29" s="52"/>
      <c r="AH29" s="10">
        <v>16</v>
      </c>
      <c r="AI29" s="52"/>
    </row>
    <row r="30" spans="1:35" ht="12.75">
      <c r="A30" s="10">
        <v>17</v>
      </c>
      <c r="B30" s="10">
        <v>17</v>
      </c>
      <c r="C30" s="53">
        <v>30</v>
      </c>
      <c r="D30" s="73"/>
      <c r="E30" s="73"/>
      <c r="F30" s="73"/>
      <c r="G30" s="73"/>
      <c r="H30" s="74"/>
      <c r="I30" s="73"/>
      <c r="J30" s="73"/>
      <c r="K30" s="73"/>
      <c r="L30" s="73"/>
      <c r="M30" s="73"/>
      <c r="N30" s="75"/>
      <c r="O30" s="74" t="s">
        <v>155</v>
      </c>
      <c r="P30" s="76"/>
      <c r="Q30" s="76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3">
        <v>14</v>
      </c>
      <c r="AE30" s="77">
        <v>2.4</v>
      </c>
      <c r="AF30" s="77"/>
      <c r="AG30" s="77"/>
      <c r="AH30" s="10">
        <v>17</v>
      </c>
      <c r="AI30" s="52"/>
    </row>
    <row r="31" spans="1:35" ht="12.75">
      <c r="A31" s="10">
        <v>18</v>
      </c>
      <c r="B31" s="10">
        <v>18</v>
      </c>
      <c r="C31" s="53">
        <v>30</v>
      </c>
      <c r="AH31" s="10">
        <v>18</v>
      </c>
      <c r="AI31" s="52"/>
    </row>
    <row r="32" spans="1:35" ht="12.75">
      <c r="A32" s="10">
        <v>19</v>
      </c>
      <c r="B32" s="10">
        <v>19</v>
      </c>
      <c r="C32" s="53">
        <v>30</v>
      </c>
      <c r="AH32" s="10">
        <v>19</v>
      </c>
      <c r="AI32" s="52"/>
    </row>
    <row r="33" spans="1:35" ht="12.75">
      <c r="A33" s="10">
        <v>20</v>
      </c>
      <c r="B33" s="10">
        <v>20</v>
      </c>
      <c r="C33" s="53">
        <v>30</v>
      </c>
      <c r="D33" s="53"/>
      <c r="E33" s="53"/>
      <c r="F33" s="53"/>
      <c r="G33" s="53"/>
      <c r="H33" s="35"/>
      <c r="I33" s="53"/>
      <c r="J33" s="53"/>
      <c r="K33" s="53"/>
      <c r="L33" s="53"/>
      <c r="M33" s="53"/>
      <c r="N33" s="36"/>
      <c r="O33" s="35"/>
      <c r="P33" s="54"/>
      <c r="Q33" s="54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2"/>
      <c r="AF33" s="52"/>
      <c r="AG33" s="52"/>
      <c r="AH33" s="10">
        <v>20</v>
      </c>
      <c r="AI33" s="52"/>
    </row>
    <row r="34" spans="1:35" ht="12.75">
      <c r="A34" s="10">
        <v>21</v>
      </c>
      <c r="B34" s="10">
        <v>21</v>
      </c>
      <c r="C34" s="53">
        <v>30</v>
      </c>
      <c r="D34" s="73"/>
      <c r="E34" s="73"/>
      <c r="F34" s="73"/>
      <c r="G34" s="73"/>
      <c r="H34" s="74"/>
      <c r="I34" s="73"/>
      <c r="J34" s="73"/>
      <c r="K34" s="73"/>
      <c r="L34" s="73"/>
      <c r="M34" s="73"/>
      <c r="N34" s="75"/>
      <c r="O34" s="74" t="s">
        <v>249</v>
      </c>
      <c r="P34" s="76"/>
      <c r="Q34" s="76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3">
        <v>7</v>
      </c>
      <c r="AE34" s="77">
        <v>3.1</v>
      </c>
      <c r="AF34" s="77"/>
      <c r="AG34" s="77"/>
      <c r="AH34" s="10">
        <v>21</v>
      </c>
      <c r="AI34" s="52"/>
    </row>
    <row r="35" spans="1:36" ht="12.75">
      <c r="A35" s="10">
        <v>22</v>
      </c>
      <c r="B35" s="10">
        <v>22</v>
      </c>
      <c r="C35" s="53">
        <v>30</v>
      </c>
      <c r="D35" s="53"/>
      <c r="E35" s="53"/>
      <c r="F35" s="53"/>
      <c r="G35" s="53"/>
      <c r="H35" s="35"/>
      <c r="I35" s="53"/>
      <c r="J35" s="53"/>
      <c r="K35" s="53"/>
      <c r="L35" s="53"/>
      <c r="M35" s="53"/>
      <c r="N35" s="36"/>
      <c r="O35" s="35"/>
      <c r="P35" s="54"/>
      <c r="Q35" s="54"/>
      <c r="R35" s="52">
        <v>60</v>
      </c>
      <c r="S35" s="52">
        <v>60</v>
      </c>
      <c r="T35" s="52">
        <v>60</v>
      </c>
      <c r="U35" s="52">
        <v>100</v>
      </c>
      <c r="V35" s="52">
        <f>125*3</f>
        <v>375</v>
      </c>
      <c r="W35" s="52">
        <v>60</v>
      </c>
      <c r="X35" s="52"/>
      <c r="Y35" s="52"/>
      <c r="Z35" s="52"/>
      <c r="AA35" s="25">
        <v>500</v>
      </c>
      <c r="AB35" s="52">
        <v>4000</v>
      </c>
      <c r="AC35" s="52">
        <v>60</v>
      </c>
      <c r="AD35" s="53"/>
      <c r="AE35" s="52"/>
      <c r="AF35" s="52"/>
      <c r="AG35" s="52"/>
      <c r="AH35" s="71">
        <v>22</v>
      </c>
      <c r="AI35" s="52"/>
      <c r="AJ35" s="69"/>
    </row>
    <row r="36" spans="1:36" ht="12.75">
      <c r="A36" s="10">
        <v>23</v>
      </c>
      <c r="B36" s="10">
        <v>23</v>
      </c>
      <c r="C36" s="53">
        <v>30</v>
      </c>
      <c r="D36" s="53"/>
      <c r="E36" s="53"/>
      <c r="F36" s="53"/>
      <c r="G36" s="53"/>
      <c r="H36" s="35"/>
      <c r="I36" s="53"/>
      <c r="J36" s="53"/>
      <c r="K36" s="53"/>
      <c r="L36" s="53"/>
      <c r="M36" s="53"/>
      <c r="N36" s="36"/>
      <c r="O36" s="35"/>
      <c r="P36" s="54"/>
      <c r="Q36" s="54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3"/>
      <c r="AE36" s="52"/>
      <c r="AF36" s="52"/>
      <c r="AG36" s="52"/>
      <c r="AH36" s="71">
        <v>23</v>
      </c>
      <c r="AI36" s="68"/>
      <c r="AJ36" s="69"/>
    </row>
    <row r="37" spans="1:36" ht="12.75">
      <c r="A37" s="10">
        <v>24</v>
      </c>
      <c r="B37" s="10">
        <v>24</v>
      </c>
      <c r="C37" s="53">
        <v>30</v>
      </c>
      <c r="D37" s="53" t="s">
        <v>77</v>
      </c>
      <c r="E37" s="53" t="s">
        <v>77</v>
      </c>
      <c r="F37" s="53" t="s">
        <v>77</v>
      </c>
      <c r="G37" s="53"/>
      <c r="H37" s="35" t="s">
        <v>77</v>
      </c>
      <c r="I37" s="53"/>
      <c r="J37" s="53" t="s">
        <v>77</v>
      </c>
      <c r="K37" s="53"/>
      <c r="L37" s="53"/>
      <c r="M37" s="53"/>
      <c r="N37" s="36" t="s">
        <v>77</v>
      </c>
      <c r="O37" s="35"/>
      <c r="P37" s="54"/>
      <c r="Q37" s="54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3"/>
      <c r="AE37" s="52"/>
      <c r="AF37" s="52"/>
      <c r="AG37" s="52"/>
      <c r="AH37" s="71">
        <v>24</v>
      </c>
      <c r="AI37" s="68"/>
      <c r="AJ37" s="69"/>
    </row>
    <row r="38" ht="12.75">
      <c r="O38" s="35"/>
    </row>
    <row r="39" spans="15:30" ht="12.75">
      <c r="O39" s="35"/>
      <c r="AD39" s="71"/>
    </row>
    <row r="40" spans="3:15" ht="12.75">
      <c r="C40" t="s">
        <v>302</v>
      </c>
      <c r="O40" s="35"/>
    </row>
    <row r="41" ht="12.75">
      <c r="O41" s="35"/>
    </row>
  </sheetData>
  <sheetProtection/>
  <printOptions/>
  <pageMargins left="0.7" right="0.7" top="0.75" bottom="0.75" header="0.3" footer="0.3"/>
  <pageSetup orientation="portrait" paperSize="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selection activeCell="N10" sqref="N10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42784</v>
      </c>
      <c r="H2" s="41" t="s">
        <v>309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304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130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>
        <v>75</v>
      </c>
    </row>
    <row r="7" spans="1:3" ht="12.75">
      <c r="A7" t="s">
        <v>52</v>
      </c>
      <c r="C7" s="30">
        <v>2154</v>
      </c>
    </row>
    <row r="8" ht="12.75">
      <c r="A8" t="s">
        <v>23</v>
      </c>
    </row>
    <row r="9" spans="4:29" ht="12.75">
      <c r="D9">
        <f>COUNTIF(D14:D37,"x")</f>
        <v>16</v>
      </c>
      <c r="E9">
        <f>COUNTIF(E14:E37,"x")</f>
        <v>7</v>
      </c>
      <c r="F9">
        <f>COUNTIF(F14:F37,"x")+8</f>
        <v>22</v>
      </c>
      <c r="G9">
        <f>COUNTIF(G14:G37,"x")</f>
        <v>0</v>
      </c>
      <c r="H9">
        <f>COUNTIF(H14:H37,"x")</f>
        <v>12</v>
      </c>
      <c r="J9">
        <f>COUNTIF(J14:J37,"x")</f>
        <v>16</v>
      </c>
      <c r="N9">
        <f>COUNTIF(N14:N37,"x")+6</f>
        <v>8</v>
      </c>
      <c r="O9">
        <v>28</v>
      </c>
      <c r="R9">
        <f>COUNT(R14:R37)</f>
        <v>18</v>
      </c>
      <c r="S9">
        <f>COUNT(S14:S37)+12</f>
        <v>30</v>
      </c>
      <c r="T9">
        <f>COUNT(T14:T37)+12</f>
        <v>30</v>
      </c>
      <c r="U9">
        <f>COUNT(U14:U37)+8</f>
        <v>15</v>
      </c>
      <c r="V9">
        <f>COUNT(V14:V37)+8</f>
        <v>15</v>
      </c>
      <c r="W9">
        <f>COUNT(W14:W37)+8</f>
        <v>23</v>
      </c>
      <c r="X9">
        <f aca="true" t="shared" si="0" ref="X9:AC9">COUNT(X14:X37)</f>
        <v>0</v>
      </c>
      <c r="Y9">
        <f t="shared" si="0"/>
        <v>0</v>
      </c>
      <c r="Z9">
        <f t="shared" si="0"/>
        <v>0</v>
      </c>
      <c r="AA9">
        <f t="shared" si="0"/>
        <v>4</v>
      </c>
      <c r="AB9">
        <f>COUNT(AB14:AB37)+9</f>
        <v>16</v>
      </c>
      <c r="AC9">
        <f t="shared" si="0"/>
        <v>8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38">
        <v>2154</v>
      </c>
      <c r="D14" s="53" t="s">
        <v>305</v>
      </c>
      <c r="E14" s="53"/>
      <c r="F14" s="53"/>
      <c r="G14" s="53"/>
      <c r="H14" s="53"/>
      <c r="I14" s="53"/>
      <c r="J14" s="53"/>
      <c r="K14" s="53"/>
      <c r="L14" s="53"/>
      <c r="M14" s="35"/>
      <c r="N14" s="36" t="s">
        <v>77</v>
      </c>
      <c r="O14" s="35"/>
      <c r="P14" s="54"/>
      <c r="Q14" s="54"/>
      <c r="R14" s="52"/>
      <c r="S14" s="52"/>
      <c r="T14" s="52"/>
      <c r="U14" s="52"/>
      <c r="V14" s="52"/>
      <c r="W14" s="52"/>
      <c r="X14" s="52"/>
      <c r="Y14" s="52"/>
      <c r="Z14" s="52"/>
      <c r="AA14" s="25"/>
      <c r="AB14" s="52"/>
      <c r="AC14" s="52"/>
      <c r="AD14" s="53"/>
      <c r="AE14" s="55"/>
      <c r="AF14" s="52"/>
      <c r="AG14" s="52"/>
      <c r="AH14" s="52">
        <v>1</v>
      </c>
    </row>
    <row r="15" spans="1:34" ht="12.75">
      <c r="A15" s="52">
        <v>2</v>
      </c>
      <c r="B15" s="52">
        <v>2</v>
      </c>
      <c r="C15" s="53">
        <v>2156</v>
      </c>
      <c r="D15" s="53" t="s">
        <v>77</v>
      </c>
      <c r="E15" s="53" t="s">
        <v>77</v>
      </c>
      <c r="F15" s="53" t="s">
        <v>77</v>
      </c>
      <c r="G15" s="53"/>
      <c r="H15" s="35"/>
      <c r="I15" s="53"/>
      <c r="J15" s="53" t="s">
        <v>77</v>
      </c>
      <c r="K15" s="53"/>
      <c r="L15" s="53"/>
      <c r="M15" s="53"/>
      <c r="N15" s="36"/>
      <c r="O15" s="35" t="s">
        <v>158</v>
      </c>
      <c r="P15" s="54"/>
      <c r="Q15" s="54"/>
      <c r="R15" s="52">
        <v>60</v>
      </c>
      <c r="S15" s="52">
        <v>60</v>
      </c>
      <c r="T15" s="52">
        <v>60</v>
      </c>
      <c r="U15" s="52"/>
      <c r="W15" s="52">
        <v>60</v>
      </c>
      <c r="X15" s="52"/>
      <c r="Y15" s="52"/>
      <c r="Z15" s="52"/>
      <c r="AA15" s="25">
        <v>500</v>
      </c>
      <c r="AB15" s="52">
        <v>1000</v>
      </c>
      <c r="AC15" s="52">
        <v>60</v>
      </c>
      <c r="AD15" s="53">
        <v>2</v>
      </c>
      <c r="AE15" s="52"/>
      <c r="AF15" s="52">
        <v>4</v>
      </c>
      <c r="AG15" s="52"/>
      <c r="AH15" s="52">
        <v>2</v>
      </c>
    </row>
    <row r="16" spans="1:34" ht="12.75">
      <c r="A16" s="52">
        <v>3</v>
      </c>
      <c r="B16" s="52">
        <v>3</v>
      </c>
      <c r="C16" s="53">
        <v>2028</v>
      </c>
      <c r="D16" s="53"/>
      <c r="E16" s="53"/>
      <c r="F16" s="53"/>
      <c r="G16" s="53"/>
      <c r="H16" s="53" t="s">
        <v>77</v>
      </c>
      <c r="I16" s="52"/>
      <c r="J16" s="53" t="s">
        <v>77</v>
      </c>
      <c r="K16" s="53"/>
      <c r="L16" s="53"/>
      <c r="M16" s="53"/>
      <c r="N16" s="53"/>
      <c r="O16" s="35">
        <v>4</v>
      </c>
      <c r="P16" s="54"/>
      <c r="Q16" s="54"/>
      <c r="R16" s="52">
        <v>60</v>
      </c>
      <c r="S16" s="52">
        <v>60</v>
      </c>
      <c r="T16" s="52">
        <v>60</v>
      </c>
      <c r="U16" s="52">
        <v>100</v>
      </c>
      <c r="V16" s="52">
        <v>125</v>
      </c>
      <c r="W16" s="52">
        <v>60</v>
      </c>
      <c r="X16" s="52"/>
      <c r="Y16" s="52"/>
      <c r="Z16" s="52"/>
      <c r="AC16" s="52"/>
      <c r="AD16" s="53">
        <v>3</v>
      </c>
      <c r="AE16" s="52"/>
      <c r="AF16" s="52">
        <v>4</v>
      </c>
      <c r="AG16" s="52"/>
      <c r="AH16" s="52">
        <v>3</v>
      </c>
    </row>
    <row r="17" spans="1:34" ht="12.75">
      <c r="A17" s="52">
        <v>4</v>
      </c>
      <c r="B17" s="52">
        <v>4</v>
      </c>
      <c r="C17" s="53">
        <v>2027</v>
      </c>
      <c r="D17" s="53"/>
      <c r="E17" s="53"/>
      <c r="F17" s="53" t="s">
        <v>306</v>
      </c>
      <c r="G17" s="53"/>
      <c r="H17" s="35"/>
      <c r="I17" s="53"/>
      <c r="J17" s="53" t="s">
        <v>307</v>
      </c>
      <c r="K17" s="53"/>
      <c r="L17" s="53"/>
      <c r="M17" s="35"/>
      <c r="N17" s="36"/>
      <c r="O17" s="35"/>
      <c r="P17" s="54"/>
      <c r="Q17" s="54"/>
      <c r="R17" s="52"/>
      <c r="S17" s="78" t="s">
        <v>310</v>
      </c>
      <c r="T17" s="78" t="s">
        <v>310</v>
      </c>
      <c r="U17" s="78" t="s">
        <v>311</v>
      </c>
      <c r="V17" s="78" t="s">
        <v>312</v>
      </c>
      <c r="W17" s="78" t="s">
        <v>313</v>
      </c>
      <c r="X17" s="78"/>
      <c r="Y17" s="78"/>
      <c r="Z17" s="78"/>
      <c r="AA17" s="79"/>
      <c r="AB17" s="78" t="s">
        <v>314</v>
      </c>
      <c r="AC17" s="52"/>
      <c r="AD17" s="53"/>
      <c r="AE17" s="52"/>
      <c r="AF17" s="52"/>
      <c r="AG17" s="52"/>
      <c r="AH17" s="52">
        <v>4</v>
      </c>
    </row>
    <row r="18" spans="1:34" ht="12.75">
      <c r="A18" s="52">
        <v>5</v>
      </c>
      <c r="B18" s="52">
        <v>5</v>
      </c>
      <c r="C18" s="53">
        <v>1825</v>
      </c>
      <c r="D18" s="53" t="s">
        <v>77</v>
      </c>
      <c r="E18" s="53" t="s">
        <v>77</v>
      </c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/>
      <c r="O18" s="35" t="s">
        <v>176</v>
      </c>
      <c r="P18" s="54"/>
      <c r="Q18" s="54"/>
      <c r="R18" s="52">
        <v>60</v>
      </c>
      <c r="S18" s="52">
        <v>60</v>
      </c>
      <c r="T18" s="52">
        <v>60</v>
      </c>
      <c r="U18" s="52"/>
      <c r="V18" s="52"/>
      <c r="W18" s="52"/>
      <c r="X18" s="52"/>
      <c r="Y18" s="52"/>
      <c r="Z18" s="52"/>
      <c r="AA18" s="25"/>
      <c r="AB18" s="52"/>
      <c r="AC18" s="52"/>
      <c r="AD18" s="53">
        <v>5</v>
      </c>
      <c r="AE18" s="52"/>
      <c r="AF18" s="52">
        <v>4</v>
      </c>
      <c r="AG18" s="52"/>
      <c r="AH18" s="52">
        <v>5</v>
      </c>
    </row>
    <row r="19" spans="1:34" ht="12.75">
      <c r="A19" s="52">
        <v>6</v>
      </c>
      <c r="B19" s="52">
        <v>6</v>
      </c>
      <c r="C19" s="53">
        <v>1825</v>
      </c>
      <c r="D19" s="53" t="s">
        <v>77</v>
      </c>
      <c r="E19" s="53"/>
      <c r="F19" s="53" t="s">
        <v>306</v>
      </c>
      <c r="G19" s="53"/>
      <c r="H19" s="35"/>
      <c r="I19" s="53"/>
      <c r="J19" s="53" t="s">
        <v>307</v>
      </c>
      <c r="K19" s="53"/>
      <c r="L19" s="53"/>
      <c r="M19" s="35"/>
      <c r="N19" s="36"/>
      <c r="O19" s="35"/>
      <c r="P19" s="54"/>
      <c r="Q19" s="54"/>
      <c r="R19" s="52"/>
      <c r="S19" s="78" t="s">
        <v>310</v>
      </c>
      <c r="T19" s="78" t="s">
        <v>310</v>
      </c>
      <c r="U19" s="78" t="s">
        <v>311</v>
      </c>
      <c r="V19" s="78" t="s">
        <v>312</v>
      </c>
      <c r="W19" s="78" t="s">
        <v>313</v>
      </c>
      <c r="X19" s="52"/>
      <c r="Y19" s="52"/>
      <c r="Z19" s="52"/>
      <c r="AA19" s="52"/>
      <c r="AB19" s="52">
        <v>1000</v>
      </c>
      <c r="AC19" s="52"/>
      <c r="AD19" s="53">
        <v>6</v>
      </c>
      <c r="AE19" s="52"/>
      <c r="AF19" s="52"/>
      <c r="AG19" s="52"/>
      <c r="AH19" s="52">
        <v>6</v>
      </c>
    </row>
    <row r="20" spans="1:35" ht="12.75">
      <c r="A20" s="52">
        <v>7</v>
      </c>
      <c r="B20" s="52">
        <v>7</v>
      </c>
      <c r="C20" s="53">
        <v>1518</v>
      </c>
      <c r="D20" s="53" t="s">
        <v>77</v>
      </c>
      <c r="E20" s="53"/>
      <c r="F20" s="53"/>
      <c r="G20" s="53"/>
      <c r="H20" s="53"/>
      <c r="I20" s="53"/>
      <c r="J20" s="53" t="s">
        <v>307</v>
      </c>
      <c r="K20" s="53"/>
      <c r="L20" s="53"/>
      <c r="M20" s="53"/>
      <c r="N20" s="53"/>
      <c r="O20" s="35" t="s">
        <v>153</v>
      </c>
      <c r="P20" s="54"/>
      <c r="Q20" s="54"/>
      <c r="R20" s="52">
        <v>60</v>
      </c>
      <c r="S20" s="52">
        <v>60</v>
      </c>
      <c r="T20" s="52">
        <v>60</v>
      </c>
      <c r="U20" s="52"/>
      <c r="V20" s="52"/>
      <c r="W20" s="52"/>
      <c r="X20" s="52"/>
      <c r="Y20" s="52"/>
      <c r="Z20" s="52"/>
      <c r="AA20" s="52"/>
      <c r="AB20" s="52"/>
      <c r="AC20" s="52">
        <v>60</v>
      </c>
      <c r="AD20" s="53">
        <v>7</v>
      </c>
      <c r="AE20" s="52"/>
      <c r="AF20" s="52">
        <v>4</v>
      </c>
      <c r="AG20" s="10"/>
      <c r="AH20" s="29">
        <v>7</v>
      </c>
      <c r="AI20" s="29" t="s">
        <v>274</v>
      </c>
    </row>
    <row r="21" spans="1:34" ht="12.75">
      <c r="A21" s="52">
        <v>8</v>
      </c>
      <c r="B21" s="52">
        <v>8</v>
      </c>
      <c r="C21" s="53">
        <v>1520</v>
      </c>
      <c r="D21" s="53" t="s">
        <v>77</v>
      </c>
      <c r="E21" s="53" t="s">
        <v>77</v>
      </c>
      <c r="F21" s="53" t="s">
        <v>77</v>
      </c>
      <c r="G21" s="53"/>
      <c r="H21" s="53" t="s">
        <v>77</v>
      </c>
      <c r="I21" s="53"/>
      <c r="J21" s="53" t="s">
        <v>77</v>
      </c>
      <c r="K21" s="53"/>
      <c r="L21" s="53"/>
      <c r="M21" s="53"/>
      <c r="N21" s="53"/>
      <c r="O21" s="35"/>
      <c r="P21" s="54"/>
      <c r="Q21" s="54"/>
      <c r="R21" s="52"/>
      <c r="S21" s="78" t="s">
        <v>310</v>
      </c>
      <c r="T21" s="78" t="s">
        <v>310</v>
      </c>
      <c r="U21" s="78" t="s">
        <v>311</v>
      </c>
      <c r="V21" s="78" t="s">
        <v>312</v>
      </c>
      <c r="W21" s="78" t="s">
        <v>313</v>
      </c>
      <c r="X21" s="52"/>
      <c r="Y21" s="52"/>
      <c r="Z21" s="52"/>
      <c r="AC21" s="52"/>
      <c r="AD21" s="53">
        <v>8</v>
      </c>
      <c r="AE21" s="52"/>
      <c r="AF21" s="52"/>
      <c r="AG21" s="52"/>
      <c r="AH21" s="52">
        <v>8</v>
      </c>
    </row>
    <row r="22" spans="1:34" ht="12.75">
      <c r="A22" s="52">
        <v>9</v>
      </c>
      <c r="B22" s="52">
        <v>9</v>
      </c>
      <c r="C22" s="53">
        <v>1260</v>
      </c>
      <c r="D22" s="53" t="s">
        <v>77</v>
      </c>
      <c r="E22" s="53"/>
      <c r="F22" s="53" t="s">
        <v>77</v>
      </c>
      <c r="G22" s="53"/>
      <c r="H22" s="35"/>
      <c r="I22" s="53"/>
      <c r="J22" s="53" t="s">
        <v>307</v>
      </c>
      <c r="K22" s="53"/>
      <c r="L22" s="53"/>
      <c r="M22" s="53"/>
      <c r="N22" s="36"/>
      <c r="O22" s="35" t="s">
        <v>266</v>
      </c>
      <c r="P22" s="54"/>
      <c r="Q22" s="54"/>
      <c r="R22" s="52">
        <v>60</v>
      </c>
      <c r="S22" s="52">
        <v>60</v>
      </c>
      <c r="T22" s="52">
        <v>60</v>
      </c>
      <c r="U22" s="52"/>
      <c r="V22" s="52"/>
      <c r="W22" s="52">
        <v>60</v>
      </c>
      <c r="X22" s="52"/>
      <c r="Y22" s="52"/>
      <c r="Z22" s="52"/>
      <c r="AA22" s="52"/>
      <c r="AB22" s="52"/>
      <c r="AC22" s="52">
        <v>60</v>
      </c>
      <c r="AD22" s="53"/>
      <c r="AE22" s="52">
        <v>4.8</v>
      </c>
      <c r="AF22" s="52">
        <f>(SUM(R22:AC22)/1000)+AE22</f>
        <v>5.1</v>
      </c>
      <c r="AG22" s="52"/>
      <c r="AH22" s="52">
        <v>9</v>
      </c>
    </row>
    <row r="23" spans="1:34" ht="12.75">
      <c r="A23" s="52">
        <v>10</v>
      </c>
      <c r="B23" s="52">
        <v>10</v>
      </c>
      <c r="C23" s="53">
        <v>1260</v>
      </c>
      <c r="D23" s="53"/>
      <c r="E23" s="53"/>
      <c r="F23" s="53"/>
      <c r="G23" s="53"/>
      <c r="H23" s="53"/>
      <c r="I23" s="53"/>
      <c r="J23" s="53" t="s">
        <v>77</v>
      </c>
      <c r="K23" s="53"/>
      <c r="L23" s="53"/>
      <c r="M23" s="53"/>
      <c r="N23" s="53"/>
      <c r="O23" s="35" t="s">
        <v>240</v>
      </c>
      <c r="P23" s="54"/>
      <c r="Q23" s="54"/>
      <c r="S23" s="78" t="s">
        <v>310</v>
      </c>
      <c r="T23" s="78" t="s">
        <v>310</v>
      </c>
      <c r="U23" s="78" t="s">
        <v>311</v>
      </c>
      <c r="V23" s="78" t="s">
        <v>312</v>
      </c>
      <c r="W23" s="78" t="s">
        <v>313</v>
      </c>
      <c r="X23" s="52"/>
      <c r="Y23" s="52"/>
      <c r="Z23" s="52"/>
      <c r="AA23" s="52"/>
      <c r="AB23" s="78" t="s">
        <v>314</v>
      </c>
      <c r="AC23" s="52"/>
      <c r="AD23" s="53">
        <v>10</v>
      </c>
      <c r="AE23" s="52"/>
      <c r="AF23" s="52">
        <v>3</v>
      </c>
      <c r="AG23" s="52"/>
      <c r="AH23" s="52">
        <v>10</v>
      </c>
    </row>
    <row r="24" spans="1:34" ht="12.75">
      <c r="A24" s="52">
        <v>11</v>
      </c>
      <c r="B24" s="52">
        <v>11</v>
      </c>
      <c r="C24" s="53">
        <v>1013</v>
      </c>
      <c r="D24" s="53" t="s">
        <v>77</v>
      </c>
      <c r="E24" s="53" t="s">
        <v>77</v>
      </c>
      <c r="F24" s="53" t="s">
        <v>77</v>
      </c>
      <c r="G24" s="53"/>
      <c r="H24" s="53" t="s">
        <v>77</v>
      </c>
      <c r="I24" s="53"/>
      <c r="J24" s="53" t="s">
        <v>77</v>
      </c>
      <c r="K24" s="53"/>
      <c r="L24" s="53"/>
      <c r="M24" s="35"/>
      <c r="N24" s="36"/>
      <c r="O24" s="35" t="s">
        <v>220</v>
      </c>
      <c r="P24" s="54"/>
      <c r="Q24" s="54"/>
      <c r="R24" s="52">
        <v>60</v>
      </c>
      <c r="S24" s="52">
        <v>60</v>
      </c>
      <c r="T24" s="52">
        <v>60</v>
      </c>
      <c r="U24" s="52"/>
      <c r="V24" s="52"/>
      <c r="W24" s="52">
        <v>60</v>
      </c>
      <c r="X24" s="52"/>
      <c r="Y24" s="52"/>
      <c r="Z24" s="52"/>
      <c r="AA24" s="25"/>
      <c r="AB24" s="52"/>
      <c r="AC24" s="52"/>
      <c r="AD24" s="53">
        <v>11</v>
      </c>
      <c r="AE24" s="52">
        <v>8.95</v>
      </c>
      <c r="AF24" s="52">
        <f aca="true" t="shared" si="1" ref="AF24:AF36">(SUM(R24:AC24)/1000)+AE24</f>
        <v>9.19</v>
      </c>
      <c r="AG24" s="52"/>
      <c r="AH24" s="52">
        <v>11</v>
      </c>
    </row>
    <row r="25" spans="1:34" ht="12.75">
      <c r="A25" s="52">
        <v>12</v>
      </c>
      <c r="B25" s="52">
        <v>12</v>
      </c>
      <c r="C25" s="53">
        <v>809</v>
      </c>
      <c r="D25" s="53"/>
      <c r="E25" s="53"/>
      <c r="F25" s="53"/>
      <c r="G25" s="53"/>
      <c r="H25" s="35"/>
      <c r="I25" s="53"/>
      <c r="J25" s="53"/>
      <c r="K25" s="53"/>
      <c r="L25" s="53"/>
      <c r="M25" s="35"/>
      <c r="N25" s="36"/>
      <c r="O25" s="35" t="s">
        <v>260</v>
      </c>
      <c r="P25" s="54"/>
      <c r="Q25" s="54"/>
      <c r="R25" s="52">
        <v>60</v>
      </c>
      <c r="S25" s="52">
        <v>60</v>
      </c>
      <c r="T25" s="52">
        <v>60</v>
      </c>
      <c r="U25" s="52"/>
      <c r="V25" s="52">
        <v>125</v>
      </c>
      <c r="W25" s="52"/>
      <c r="X25" s="52"/>
      <c r="Y25" s="52"/>
      <c r="Z25" s="52"/>
      <c r="AA25" s="52"/>
      <c r="AB25" s="52">
        <v>1000</v>
      </c>
      <c r="AC25" s="52"/>
      <c r="AD25" s="53">
        <v>12</v>
      </c>
      <c r="AE25" s="52">
        <v>8.3</v>
      </c>
      <c r="AF25" s="52">
        <f t="shared" si="1"/>
        <v>9.605</v>
      </c>
      <c r="AG25" s="52"/>
      <c r="AH25" s="52">
        <v>12</v>
      </c>
    </row>
    <row r="26" spans="1:34" ht="12.75">
      <c r="A26" s="10">
        <v>13</v>
      </c>
      <c r="B26" s="10">
        <v>13</v>
      </c>
      <c r="C26" s="53">
        <v>608</v>
      </c>
      <c r="D26" s="53" t="s">
        <v>77</v>
      </c>
      <c r="E26" s="53"/>
      <c r="F26" s="53" t="s">
        <v>77</v>
      </c>
      <c r="G26" s="53"/>
      <c r="H26" s="35"/>
      <c r="I26" s="53"/>
      <c r="J26" s="53" t="s">
        <v>77</v>
      </c>
      <c r="K26" s="53"/>
      <c r="L26" s="53"/>
      <c r="M26" s="53"/>
      <c r="N26" s="35"/>
      <c r="O26" s="35" t="s">
        <v>241</v>
      </c>
      <c r="P26" s="11"/>
      <c r="Q26" s="10"/>
      <c r="R26" s="52">
        <v>60</v>
      </c>
      <c r="S26" s="52">
        <v>60</v>
      </c>
      <c r="T26" s="52">
        <v>60</v>
      </c>
      <c r="U26" s="52"/>
      <c r="V26" s="52"/>
      <c r="W26" s="52">
        <v>60</v>
      </c>
      <c r="X26" s="10"/>
      <c r="Y26" s="10"/>
      <c r="Z26" s="10"/>
      <c r="AA26" s="52">
        <v>500</v>
      </c>
      <c r="AB26" s="52"/>
      <c r="AC26" s="52">
        <v>60</v>
      </c>
      <c r="AD26" s="53"/>
      <c r="AE26" s="25">
        <v>6.6</v>
      </c>
      <c r="AF26" s="52">
        <f t="shared" si="1"/>
        <v>7.3999999999999995</v>
      </c>
      <c r="AG26" s="10"/>
      <c r="AH26" s="10">
        <v>13</v>
      </c>
    </row>
    <row r="27" spans="1:34" ht="12.75">
      <c r="A27" s="10">
        <v>14</v>
      </c>
      <c r="B27" s="10">
        <v>14</v>
      </c>
      <c r="C27" s="35">
        <v>506</v>
      </c>
      <c r="D27" s="53" t="s">
        <v>77</v>
      </c>
      <c r="E27" s="53"/>
      <c r="F27" s="53" t="s">
        <v>77</v>
      </c>
      <c r="G27" s="53"/>
      <c r="H27" s="35" t="s">
        <v>77</v>
      </c>
      <c r="I27" s="53"/>
      <c r="J27" s="53" t="s">
        <v>77</v>
      </c>
      <c r="K27" s="53"/>
      <c r="L27" s="53"/>
      <c r="M27" s="53"/>
      <c r="N27" s="53" t="s">
        <v>307</v>
      </c>
      <c r="O27" s="35">
        <v>34</v>
      </c>
      <c r="P27" s="11"/>
      <c r="Q27" s="11"/>
      <c r="R27" s="52">
        <v>60</v>
      </c>
      <c r="S27" s="52">
        <v>60</v>
      </c>
      <c r="T27" s="52">
        <v>60</v>
      </c>
      <c r="U27" s="52"/>
      <c r="V27" s="52">
        <v>125</v>
      </c>
      <c r="W27" s="52">
        <v>60</v>
      </c>
      <c r="X27" s="52"/>
      <c r="Y27" s="52"/>
      <c r="Z27" s="52"/>
      <c r="AB27">
        <v>1000</v>
      </c>
      <c r="AC27" s="52"/>
      <c r="AD27" s="53">
        <v>14</v>
      </c>
      <c r="AE27" s="25">
        <v>5.1</v>
      </c>
      <c r="AF27" s="52">
        <f t="shared" si="1"/>
        <v>6.465</v>
      </c>
      <c r="AG27" s="25"/>
      <c r="AH27" s="10">
        <v>14</v>
      </c>
    </row>
    <row r="28" spans="1:34" ht="12.75">
      <c r="A28" s="10">
        <v>15</v>
      </c>
      <c r="B28" s="10">
        <v>15</v>
      </c>
      <c r="C28" s="35">
        <v>404</v>
      </c>
      <c r="D28" s="53" t="s">
        <v>77</v>
      </c>
      <c r="E28" s="53" t="s">
        <v>77</v>
      </c>
      <c r="F28" s="53" t="s">
        <v>77</v>
      </c>
      <c r="G28" s="53"/>
      <c r="H28" s="35" t="s">
        <v>77</v>
      </c>
      <c r="I28" s="53"/>
      <c r="J28" s="53" t="s">
        <v>77</v>
      </c>
      <c r="K28" s="53"/>
      <c r="L28" s="53"/>
      <c r="M28" s="53"/>
      <c r="N28" s="36"/>
      <c r="O28" s="35" t="s">
        <v>214</v>
      </c>
      <c r="P28" s="11"/>
      <c r="Q28" s="10"/>
      <c r="R28" s="52">
        <v>60</v>
      </c>
      <c r="S28" s="52">
        <v>60</v>
      </c>
      <c r="T28" s="52">
        <v>60</v>
      </c>
      <c r="U28" s="52"/>
      <c r="V28" s="52"/>
      <c r="W28" s="52">
        <v>60</v>
      </c>
      <c r="X28" s="52"/>
      <c r="Y28" s="52"/>
      <c r="Z28" s="52"/>
      <c r="AA28" s="25"/>
      <c r="AB28" s="52"/>
      <c r="AD28" s="53">
        <v>15</v>
      </c>
      <c r="AE28" s="25">
        <v>5.45</v>
      </c>
      <c r="AF28" s="52">
        <f t="shared" si="1"/>
        <v>5.69</v>
      </c>
      <c r="AG28" s="25"/>
      <c r="AH28" s="10">
        <v>15</v>
      </c>
    </row>
    <row r="29" spans="1:34" ht="12.75">
      <c r="A29" s="10">
        <v>16</v>
      </c>
      <c r="B29" s="10">
        <v>16</v>
      </c>
      <c r="C29" s="36">
        <v>354</v>
      </c>
      <c r="D29" s="53" t="s">
        <v>77</v>
      </c>
      <c r="E29" s="53"/>
      <c r="F29" s="53" t="s">
        <v>77</v>
      </c>
      <c r="G29" s="53"/>
      <c r="H29" s="35"/>
      <c r="I29" s="53"/>
      <c r="J29" s="53" t="s">
        <v>77</v>
      </c>
      <c r="K29" s="53"/>
      <c r="L29" s="35"/>
      <c r="M29" s="53"/>
      <c r="N29" s="35"/>
      <c r="O29" s="35">
        <v>27</v>
      </c>
      <c r="P29" s="11"/>
      <c r="Q29" s="11"/>
      <c r="R29" s="52">
        <v>60</v>
      </c>
      <c r="S29" s="52">
        <v>60</v>
      </c>
      <c r="T29" s="52">
        <v>60</v>
      </c>
      <c r="U29" s="52"/>
      <c r="V29" s="52"/>
      <c r="W29" s="52">
        <v>60</v>
      </c>
      <c r="X29" s="52"/>
      <c r="Y29" s="52"/>
      <c r="Z29" s="52"/>
      <c r="AA29" s="52"/>
      <c r="AB29" s="52"/>
      <c r="AC29" s="52"/>
      <c r="AD29" s="53">
        <v>16</v>
      </c>
      <c r="AE29" s="25">
        <v>3.25</v>
      </c>
      <c r="AF29" s="52">
        <f t="shared" si="1"/>
        <v>3.49</v>
      </c>
      <c r="AG29" s="10"/>
      <c r="AH29" s="10">
        <v>16</v>
      </c>
    </row>
    <row r="30" spans="1:34" ht="12.75">
      <c r="A30" s="10">
        <v>17</v>
      </c>
      <c r="B30" s="10">
        <v>17</v>
      </c>
      <c r="C30" s="36">
        <v>304</v>
      </c>
      <c r="D30" s="53" t="s">
        <v>77</v>
      </c>
      <c r="E30" s="53"/>
      <c r="F30" s="53" t="s">
        <v>77</v>
      </c>
      <c r="G30" s="53"/>
      <c r="H30" s="53" t="s">
        <v>77</v>
      </c>
      <c r="I30" s="53"/>
      <c r="J30" s="53" t="s">
        <v>77</v>
      </c>
      <c r="K30" s="53"/>
      <c r="L30" s="35"/>
      <c r="M30" s="53"/>
      <c r="N30" s="53"/>
      <c r="O30" s="35" t="s">
        <v>248</v>
      </c>
      <c r="P30" s="11"/>
      <c r="Q30" s="11"/>
      <c r="R30" s="52">
        <v>60</v>
      </c>
      <c r="S30" s="52">
        <v>60</v>
      </c>
      <c r="T30" s="52">
        <v>60</v>
      </c>
      <c r="U30" s="52"/>
      <c r="V30" s="52"/>
      <c r="W30" s="52">
        <v>60</v>
      </c>
      <c r="X30" s="10"/>
      <c r="Y30" s="10"/>
      <c r="Z30" s="10"/>
      <c r="AA30" s="52"/>
      <c r="AB30" s="52"/>
      <c r="AC30" s="52">
        <v>60</v>
      </c>
      <c r="AD30" s="53">
        <v>17</v>
      </c>
      <c r="AE30" s="25">
        <v>8.3</v>
      </c>
      <c r="AF30" s="52">
        <f t="shared" si="1"/>
        <v>8.600000000000001</v>
      </c>
      <c r="AG30" s="10"/>
      <c r="AH30" s="10">
        <v>17</v>
      </c>
    </row>
    <row r="31" spans="1:34" ht="12.75">
      <c r="A31" s="10">
        <v>18</v>
      </c>
      <c r="B31" s="10">
        <v>18</v>
      </c>
      <c r="C31" s="36">
        <v>253</v>
      </c>
      <c r="D31" s="53" t="s">
        <v>77</v>
      </c>
      <c r="E31" s="53" t="s">
        <v>77</v>
      </c>
      <c r="F31" s="53" t="s">
        <v>77</v>
      </c>
      <c r="G31" s="53"/>
      <c r="H31" s="53" t="s">
        <v>77</v>
      </c>
      <c r="I31" s="53"/>
      <c r="J31" s="53" t="s">
        <v>77</v>
      </c>
      <c r="K31" s="53"/>
      <c r="L31" s="53"/>
      <c r="M31" s="35"/>
      <c r="N31" s="35"/>
      <c r="O31" s="35" t="s">
        <v>165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>
        <v>60</v>
      </c>
      <c r="X31" s="52"/>
      <c r="Y31" s="52"/>
      <c r="Z31" s="52"/>
      <c r="AC31" s="52"/>
      <c r="AD31" s="53">
        <v>18</v>
      </c>
      <c r="AE31" s="25">
        <v>9.6</v>
      </c>
      <c r="AF31" s="52">
        <f t="shared" si="1"/>
        <v>9.94</v>
      </c>
      <c r="AG31" s="25"/>
      <c r="AH31" s="10">
        <v>18</v>
      </c>
    </row>
    <row r="32" spans="1:34" ht="12.75">
      <c r="A32" s="10">
        <v>19</v>
      </c>
      <c r="B32" s="10">
        <v>19</v>
      </c>
      <c r="C32" s="36">
        <v>204</v>
      </c>
      <c r="D32" s="53"/>
      <c r="E32" s="53"/>
      <c r="F32" s="53"/>
      <c r="G32" s="53"/>
      <c r="H32" s="53" t="s">
        <v>77</v>
      </c>
      <c r="I32" s="53"/>
      <c r="J32" s="53"/>
      <c r="K32" s="53"/>
      <c r="L32" s="35"/>
      <c r="M32" s="53"/>
      <c r="N32" s="35" t="s">
        <v>77</v>
      </c>
      <c r="O32" s="35">
        <v>44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>
        <v>125</v>
      </c>
      <c r="W32" s="52">
        <v>60</v>
      </c>
      <c r="X32" s="10"/>
      <c r="Y32" s="10"/>
      <c r="Z32" s="10"/>
      <c r="AA32">
        <v>500</v>
      </c>
      <c r="AB32">
        <v>4000</v>
      </c>
      <c r="AC32" s="52"/>
      <c r="AD32" s="53">
        <v>19</v>
      </c>
      <c r="AE32" s="25">
        <v>1.5</v>
      </c>
      <c r="AF32" s="52">
        <f t="shared" si="1"/>
        <v>6.465</v>
      </c>
      <c r="AG32" s="10"/>
      <c r="AH32" s="10">
        <v>19</v>
      </c>
    </row>
    <row r="33" spans="1:34" ht="12.75">
      <c r="A33" s="10">
        <v>20</v>
      </c>
      <c r="B33" s="10">
        <v>20</v>
      </c>
      <c r="C33" s="36">
        <v>151</v>
      </c>
      <c r="D33" s="53"/>
      <c r="E33" s="53"/>
      <c r="F33" s="53"/>
      <c r="G33" s="53"/>
      <c r="H33" s="53" t="s">
        <v>77</v>
      </c>
      <c r="I33" s="53"/>
      <c r="J33" s="53" t="s">
        <v>77</v>
      </c>
      <c r="K33" s="53"/>
      <c r="L33" s="53"/>
      <c r="M33" s="35"/>
      <c r="N33" s="35"/>
      <c r="O33" s="35">
        <v>18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>
        <v>60</v>
      </c>
      <c r="X33" s="52"/>
      <c r="Y33" s="52"/>
      <c r="Z33" s="52"/>
      <c r="AA33" s="25"/>
      <c r="AB33" s="25"/>
      <c r="AC33" s="52">
        <v>60</v>
      </c>
      <c r="AD33" s="53">
        <v>20</v>
      </c>
      <c r="AE33" s="25">
        <v>4.4</v>
      </c>
      <c r="AF33" s="52"/>
      <c r="AG33" s="10"/>
      <c r="AH33" s="10">
        <v>20</v>
      </c>
    </row>
    <row r="34" spans="1:34" ht="12.75">
      <c r="A34" s="10">
        <v>21</v>
      </c>
      <c r="B34" s="10">
        <v>21</v>
      </c>
      <c r="C34" s="36">
        <v>131</v>
      </c>
      <c r="D34" s="53" t="s">
        <v>77</v>
      </c>
      <c r="E34" s="53"/>
      <c r="F34" s="53" t="s">
        <v>77</v>
      </c>
      <c r="G34" s="53"/>
      <c r="H34" s="53" t="s">
        <v>77</v>
      </c>
      <c r="I34" s="53"/>
      <c r="J34" s="53" t="s">
        <v>77</v>
      </c>
      <c r="K34" s="53"/>
      <c r="L34" s="35"/>
      <c r="M34" s="53"/>
      <c r="N34" s="36"/>
      <c r="O34" s="35" t="s">
        <v>182</v>
      </c>
      <c r="P34" s="11"/>
      <c r="Q34" s="11"/>
      <c r="R34" s="52">
        <v>60</v>
      </c>
      <c r="S34" s="52">
        <v>60</v>
      </c>
      <c r="T34" s="52">
        <v>60</v>
      </c>
      <c r="U34" s="52">
        <v>100</v>
      </c>
      <c r="V34" s="52">
        <v>125</v>
      </c>
      <c r="W34" s="52">
        <v>60</v>
      </c>
      <c r="X34" s="10"/>
      <c r="Y34" s="10"/>
      <c r="Z34" s="10"/>
      <c r="AA34" s="25"/>
      <c r="AB34" s="10">
        <v>4000</v>
      </c>
      <c r="AC34" s="52"/>
      <c r="AD34" s="53">
        <v>21</v>
      </c>
      <c r="AE34" s="25">
        <v>3</v>
      </c>
      <c r="AF34" s="52">
        <f>(SUM(R34:AC34)/1000)+AE34-AB34/1000</f>
        <v>3.465</v>
      </c>
      <c r="AG34" s="10"/>
      <c r="AH34" s="10">
        <v>21</v>
      </c>
    </row>
    <row r="35" spans="1:36" ht="12.75">
      <c r="A35" s="10">
        <v>22</v>
      </c>
      <c r="B35" s="10">
        <v>22</v>
      </c>
      <c r="C35" s="36">
        <v>76</v>
      </c>
      <c r="D35" s="53" t="s">
        <v>77</v>
      </c>
      <c r="E35" s="53"/>
      <c r="F35" s="53" t="s">
        <v>77</v>
      </c>
      <c r="G35" s="53"/>
      <c r="H35" s="53" t="s">
        <v>77</v>
      </c>
      <c r="I35" s="53"/>
      <c r="J35" s="53" t="s">
        <v>77</v>
      </c>
      <c r="K35" s="53"/>
      <c r="L35" s="53"/>
      <c r="M35" s="35"/>
      <c r="N35" s="53"/>
      <c r="O35" s="35" t="s">
        <v>221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>
        <v>125</v>
      </c>
      <c r="W35" s="25">
        <v>60</v>
      </c>
      <c r="X35" s="25"/>
      <c r="Y35" s="25"/>
      <c r="Z35" s="25"/>
      <c r="AA35" s="52"/>
      <c r="AB35" s="25">
        <v>4000</v>
      </c>
      <c r="AC35" s="52">
        <v>60</v>
      </c>
      <c r="AD35" s="53">
        <v>22</v>
      </c>
      <c r="AE35" s="71">
        <v>1.6</v>
      </c>
      <c r="AF35" s="52">
        <f t="shared" si="1"/>
        <v>6.125</v>
      </c>
      <c r="AG35" s="71"/>
      <c r="AH35" s="72">
        <v>22</v>
      </c>
      <c r="AI35" s="29" t="s">
        <v>274</v>
      </c>
      <c r="AJ35" s="69"/>
    </row>
    <row r="36" spans="1:36" ht="12.75">
      <c r="A36" s="10">
        <v>23</v>
      </c>
      <c r="B36" s="10">
        <v>23</v>
      </c>
      <c r="C36" s="36">
        <v>31</v>
      </c>
      <c r="D36" s="53" t="s">
        <v>77</v>
      </c>
      <c r="E36" s="53" t="s">
        <v>77</v>
      </c>
      <c r="F36" s="53" t="s">
        <v>77</v>
      </c>
      <c r="G36" s="53"/>
      <c r="H36" s="53" t="s">
        <v>77</v>
      </c>
      <c r="I36" s="53"/>
      <c r="J36" s="53" t="s">
        <v>77</v>
      </c>
      <c r="K36" s="53"/>
      <c r="L36" s="53" t="s">
        <v>285</v>
      </c>
      <c r="M36" s="53"/>
      <c r="N36" s="35" t="s">
        <v>307</v>
      </c>
      <c r="O36" s="35" t="s">
        <v>216</v>
      </c>
      <c r="P36" s="11"/>
      <c r="Q36" s="11"/>
      <c r="R36" s="52">
        <v>60</v>
      </c>
      <c r="S36" s="52">
        <v>60</v>
      </c>
      <c r="T36" s="52">
        <v>60</v>
      </c>
      <c r="U36" s="52">
        <v>100</v>
      </c>
      <c r="V36" s="52">
        <v>125</v>
      </c>
      <c r="W36" s="25">
        <v>60</v>
      </c>
      <c r="X36" s="10"/>
      <c r="Y36" s="10"/>
      <c r="Z36" s="10"/>
      <c r="AA36">
        <v>500</v>
      </c>
      <c r="AC36" s="52">
        <v>60</v>
      </c>
      <c r="AD36" s="53">
        <v>23</v>
      </c>
      <c r="AE36" s="71">
        <v>1.45</v>
      </c>
      <c r="AF36" s="52">
        <f t="shared" si="1"/>
        <v>2.4749999999999996</v>
      </c>
      <c r="AG36" s="71"/>
      <c r="AH36" s="71">
        <v>23</v>
      </c>
      <c r="AI36" s="68"/>
      <c r="AJ36" s="69"/>
    </row>
    <row r="37" spans="1:36" ht="12.75">
      <c r="A37" s="10">
        <v>24</v>
      </c>
      <c r="B37" s="10">
        <v>24</v>
      </c>
      <c r="C37" s="36">
        <v>29</v>
      </c>
      <c r="D37" s="53"/>
      <c r="E37" s="53"/>
      <c r="F37" s="53"/>
      <c r="G37" s="53"/>
      <c r="H37" s="53"/>
      <c r="I37" s="53"/>
      <c r="J37" s="53"/>
      <c r="K37" s="53"/>
      <c r="M37" s="53"/>
      <c r="N37" s="36"/>
      <c r="O37" s="35"/>
      <c r="P37" s="11"/>
      <c r="Q37" s="11"/>
      <c r="R37" s="52"/>
      <c r="S37" s="52"/>
      <c r="T37" s="52"/>
      <c r="U37" s="52"/>
      <c r="V37" s="52"/>
      <c r="W37" s="52"/>
      <c r="X37" s="25"/>
      <c r="Y37" s="25"/>
      <c r="Z37" s="25"/>
      <c r="AB37" t="s">
        <v>315</v>
      </c>
      <c r="AD37" s="53">
        <v>24</v>
      </c>
      <c r="AE37" s="71"/>
      <c r="AF37" s="52"/>
      <c r="AG37" s="71"/>
      <c r="AH37" s="71">
        <v>24</v>
      </c>
      <c r="AI37" s="69"/>
      <c r="AJ37" s="69"/>
    </row>
    <row r="38" spans="15:32" ht="12.75">
      <c r="O38" s="35" t="s">
        <v>316</v>
      </c>
      <c r="AF38">
        <v>4</v>
      </c>
    </row>
    <row r="39" spans="15:32" ht="12.75">
      <c r="O39" s="35" t="s">
        <v>317</v>
      </c>
      <c r="AE39" s="71"/>
      <c r="AF39">
        <v>4</v>
      </c>
    </row>
    <row r="40" spans="15:32" ht="12.75">
      <c r="O40" s="35" t="s">
        <v>318</v>
      </c>
      <c r="AF40">
        <v>4</v>
      </c>
    </row>
    <row r="41" spans="15:32" ht="12.75">
      <c r="O41" s="35" t="s">
        <v>319</v>
      </c>
      <c r="AF41">
        <v>4</v>
      </c>
    </row>
    <row r="42" spans="15:32" ht="12.75">
      <c r="O42" s="35" t="s">
        <v>320</v>
      </c>
      <c r="AF42">
        <v>1.2</v>
      </c>
    </row>
    <row r="43" spans="15:32" ht="12.75">
      <c r="O43" s="35" t="s">
        <v>321</v>
      </c>
      <c r="AF43">
        <v>0.8</v>
      </c>
    </row>
    <row r="44" spans="15:32" ht="12.75">
      <c r="O44" s="35" t="s">
        <v>322</v>
      </c>
      <c r="AF44">
        <v>0.7</v>
      </c>
    </row>
    <row r="45" spans="15:32" ht="12.75">
      <c r="O45" s="35" t="s">
        <v>323</v>
      </c>
      <c r="AF45">
        <v>0.4</v>
      </c>
    </row>
    <row r="46" spans="15:32" ht="12.75">
      <c r="O46" s="35" t="s">
        <v>324</v>
      </c>
      <c r="AF46">
        <v>3.6</v>
      </c>
    </row>
  </sheetData>
  <sheetProtection/>
  <printOptions/>
  <pageMargins left="0.7" right="0.7" top="0.75" bottom="0.75" header="0.3" footer="0.3"/>
  <pageSetup orientation="portrait" paperSize="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39"/>
  <sheetViews>
    <sheetView zoomScale="102" zoomScaleNormal="102" zoomScalePageLayoutView="0" workbookViewId="0" topLeftCell="A1">
      <selection activeCell="A9" sqref="A9:IV9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42785</v>
      </c>
      <c r="H2" s="41" t="s">
        <v>326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325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134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1698</v>
      </c>
    </row>
    <row r="8" ht="12.75">
      <c r="A8" t="s">
        <v>23</v>
      </c>
    </row>
    <row r="9" spans="7:29" ht="12.75">
      <c r="G9">
        <f>COUNTIF(G14:G37,"x")</f>
        <v>23</v>
      </c>
      <c r="H9">
        <f>COUNTIF(H14:H37,"x")</f>
        <v>12</v>
      </c>
      <c r="J9">
        <f>COUNTIF(J14:J37,"x")</f>
        <v>24</v>
      </c>
      <c r="N9">
        <f>COUNTIF(N14:N37,"x")</f>
        <v>5</v>
      </c>
      <c r="O9">
        <v>24</v>
      </c>
      <c r="R9">
        <f>COUNT(R14:R37)</f>
        <v>23</v>
      </c>
      <c r="S9">
        <f aca="true" t="shared" si="0" ref="S9:AC9">COUNT(S14:S37)</f>
        <v>23</v>
      </c>
      <c r="T9">
        <f t="shared" si="0"/>
        <v>23</v>
      </c>
      <c r="U9">
        <f t="shared" si="0"/>
        <v>7</v>
      </c>
      <c r="V9">
        <f t="shared" si="0"/>
        <v>11</v>
      </c>
      <c r="W9">
        <f t="shared" si="0"/>
        <v>22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0</v>
      </c>
      <c r="AB9">
        <f t="shared" si="0"/>
        <v>5</v>
      </c>
      <c r="AC9">
        <f t="shared" si="0"/>
        <v>10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3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19" t="s">
        <v>14</v>
      </c>
      <c r="AE11" s="14" t="s">
        <v>21</v>
      </c>
      <c r="AF11" s="22" t="s">
        <v>6</v>
      </c>
      <c r="AG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21"/>
      <c r="AE12" s="14" t="s">
        <v>7</v>
      </c>
      <c r="AF12" s="23" t="s">
        <v>7</v>
      </c>
      <c r="AH12" s="2" t="s">
        <v>3</v>
      </c>
    </row>
    <row r="13" spans="1:3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.75">
      <c r="A14" s="52">
        <v>1</v>
      </c>
      <c r="B14" s="52">
        <v>1</v>
      </c>
      <c r="C14" s="38">
        <v>1698</v>
      </c>
      <c r="D14" s="53"/>
      <c r="E14" s="53"/>
      <c r="F14" s="53"/>
      <c r="G14" s="53" t="s">
        <v>77</v>
      </c>
      <c r="H14" s="53"/>
      <c r="I14" s="53"/>
      <c r="J14" s="53" t="s">
        <v>77</v>
      </c>
      <c r="K14" s="53"/>
      <c r="L14" s="53"/>
      <c r="M14" s="35"/>
      <c r="N14" s="36" t="s">
        <v>77</v>
      </c>
      <c r="O14" s="35" t="s">
        <v>156</v>
      </c>
      <c r="P14" s="54"/>
      <c r="Q14" s="54"/>
      <c r="R14" s="52">
        <v>60</v>
      </c>
      <c r="S14" s="52">
        <v>60</v>
      </c>
      <c r="T14" s="52">
        <v>60</v>
      </c>
      <c r="U14" s="52"/>
      <c r="V14" s="52"/>
      <c r="W14" s="52"/>
      <c r="X14" s="52"/>
      <c r="Y14" s="52"/>
      <c r="Z14" s="52"/>
      <c r="AA14" s="25"/>
      <c r="AB14" s="52"/>
      <c r="AC14" s="52"/>
      <c r="AD14" s="53">
        <v>1</v>
      </c>
      <c r="AE14" s="55">
        <v>9.5</v>
      </c>
      <c r="AF14" s="52">
        <f>(SUM(R14:AC14)/1000)+AE14</f>
        <v>9.68</v>
      </c>
      <c r="AG14" s="52"/>
      <c r="AH14" s="52">
        <v>1</v>
      </c>
    </row>
    <row r="15" spans="1:34" ht="12.75">
      <c r="A15" s="52">
        <v>2</v>
      </c>
      <c r="B15" s="52">
        <v>2</v>
      </c>
      <c r="C15" s="53">
        <v>1698</v>
      </c>
      <c r="D15" s="53"/>
      <c r="E15" s="53"/>
      <c r="F15" s="53"/>
      <c r="G15" s="53" t="s">
        <v>77</v>
      </c>
      <c r="H15" s="35"/>
      <c r="I15" s="53"/>
      <c r="J15" s="53" t="s">
        <v>77</v>
      </c>
      <c r="K15" s="53"/>
      <c r="L15" s="53"/>
      <c r="M15" s="53"/>
      <c r="N15" s="36"/>
      <c r="O15" s="35" t="s">
        <v>260</v>
      </c>
      <c r="P15" s="54"/>
      <c r="Q15" s="54"/>
      <c r="R15" s="52">
        <v>60</v>
      </c>
      <c r="S15" s="52">
        <v>60</v>
      </c>
      <c r="T15" s="52">
        <v>60</v>
      </c>
      <c r="U15" s="52"/>
      <c r="W15" s="52">
        <v>60</v>
      </c>
      <c r="X15" s="52"/>
      <c r="Y15" s="52"/>
      <c r="Z15" s="52"/>
      <c r="AA15" s="52"/>
      <c r="AB15" s="52">
        <v>1000</v>
      </c>
      <c r="AC15" s="52">
        <v>60</v>
      </c>
      <c r="AD15" s="53">
        <v>2</v>
      </c>
      <c r="AE15" s="52">
        <v>3.8</v>
      </c>
      <c r="AF15" s="52">
        <f aca="true" t="shared" si="1" ref="AF15:AF36">(SUM(R15:AC15)/1000)+AE15</f>
        <v>5.1</v>
      </c>
      <c r="AG15" s="52"/>
      <c r="AH15" s="52">
        <v>2</v>
      </c>
    </row>
    <row r="16" spans="1:34" ht="12.75">
      <c r="A16" s="52">
        <v>3</v>
      </c>
      <c r="B16" s="52">
        <v>3</v>
      </c>
      <c r="C16" s="53">
        <v>1681</v>
      </c>
      <c r="D16" s="53"/>
      <c r="E16" s="53"/>
      <c r="F16" s="53"/>
      <c r="G16" s="53" t="s">
        <v>77</v>
      </c>
      <c r="H16" s="53" t="s">
        <v>77</v>
      </c>
      <c r="I16" s="52"/>
      <c r="J16" s="53" t="s">
        <v>77</v>
      </c>
      <c r="K16" s="53"/>
      <c r="L16" s="53"/>
      <c r="M16" s="53"/>
      <c r="N16" s="53"/>
      <c r="O16" s="35" t="s">
        <v>177</v>
      </c>
      <c r="P16" s="54"/>
      <c r="Q16" s="54"/>
      <c r="R16" s="52">
        <v>60</v>
      </c>
      <c r="S16" s="52">
        <v>60</v>
      </c>
      <c r="T16" s="52">
        <v>60</v>
      </c>
      <c r="U16" s="52"/>
      <c r="V16" s="52">
        <v>125</v>
      </c>
      <c r="W16" s="52">
        <v>60</v>
      </c>
      <c r="X16" s="52"/>
      <c r="Y16" s="52"/>
      <c r="Z16" s="52"/>
      <c r="AA16" s="25"/>
      <c r="AB16" s="52"/>
      <c r="AC16" s="52">
        <v>60</v>
      </c>
      <c r="AD16" s="53">
        <v>3</v>
      </c>
      <c r="AE16" s="52">
        <v>8.9</v>
      </c>
      <c r="AF16" s="52">
        <f t="shared" si="1"/>
        <v>9.325000000000001</v>
      </c>
      <c r="AG16" s="52"/>
      <c r="AH16" s="52">
        <v>3</v>
      </c>
    </row>
    <row r="17" spans="1:35" ht="12.75">
      <c r="A17" s="52">
        <v>4</v>
      </c>
      <c r="B17" s="52">
        <v>4</v>
      </c>
      <c r="C17" s="53">
        <v>1520</v>
      </c>
      <c r="D17" s="53"/>
      <c r="E17" s="53"/>
      <c r="F17" s="53"/>
      <c r="G17" s="53" t="s">
        <v>77</v>
      </c>
      <c r="H17" s="35"/>
      <c r="I17" s="53"/>
      <c r="J17" s="53" t="s">
        <v>77</v>
      </c>
      <c r="K17" s="53"/>
      <c r="L17" s="53"/>
      <c r="M17" s="35"/>
      <c r="N17" s="36" t="s">
        <v>77</v>
      </c>
      <c r="O17" s="35" t="s">
        <v>231</v>
      </c>
      <c r="P17" s="54"/>
      <c r="Q17" s="54"/>
      <c r="R17" s="52">
        <v>60</v>
      </c>
      <c r="S17" s="52">
        <v>60</v>
      </c>
      <c r="T17" s="52">
        <v>60</v>
      </c>
      <c r="U17" s="52"/>
      <c r="W17" s="52">
        <v>60</v>
      </c>
      <c r="X17" s="52"/>
      <c r="Y17" s="52"/>
      <c r="Z17" s="52"/>
      <c r="AA17" s="58"/>
      <c r="AB17" s="52"/>
      <c r="AC17" s="52"/>
      <c r="AD17" s="53">
        <v>4</v>
      </c>
      <c r="AE17" s="52">
        <v>9.4</v>
      </c>
      <c r="AF17" s="52"/>
      <c r="AG17" s="52"/>
      <c r="AH17" s="29">
        <v>4</v>
      </c>
      <c r="AI17" s="29" t="s">
        <v>301</v>
      </c>
    </row>
    <row r="18" spans="1:34" ht="12.75">
      <c r="A18" s="52">
        <v>5</v>
      </c>
      <c r="B18" s="52">
        <v>5</v>
      </c>
      <c r="C18" s="53">
        <v>1416</v>
      </c>
      <c r="D18" s="53"/>
      <c r="E18" s="53"/>
      <c r="F18" s="53"/>
      <c r="G18" s="53" t="s">
        <v>77</v>
      </c>
      <c r="H18" s="53" t="s">
        <v>77</v>
      </c>
      <c r="I18" s="53"/>
      <c r="J18" s="53" t="s">
        <v>77</v>
      </c>
      <c r="K18" s="53"/>
      <c r="L18" s="53"/>
      <c r="M18" s="53"/>
      <c r="N18" s="36"/>
      <c r="O18" s="35" t="s">
        <v>175</v>
      </c>
      <c r="P18" s="54"/>
      <c r="Q18" s="54"/>
      <c r="R18" s="52">
        <v>60</v>
      </c>
      <c r="S18" s="52">
        <v>60</v>
      </c>
      <c r="T18" s="52">
        <v>60</v>
      </c>
      <c r="U18" s="52"/>
      <c r="V18" s="52"/>
      <c r="W18" s="52">
        <v>60</v>
      </c>
      <c r="X18" s="52"/>
      <c r="Y18" s="52"/>
      <c r="Z18" s="52"/>
      <c r="AA18" s="25"/>
      <c r="AB18" s="52"/>
      <c r="AC18" s="52">
        <v>60</v>
      </c>
      <c r="AD18" s="53">
        <v>5</v>
      </c>
      <c r="AE18" s="52">
        <v>8.6</v>
      </c>
      <c r="AF18" s="52">
        <f t="shared" si="1"/>
        <v>8.9</v>
      </c>
      <c r="AG18" s="52"/>
      <c r="AH18" s="52">
        <v>5</v>
      </c>
    </row>
    <row r="19" spans="1:34" ht="12.75">
      <c r="A19" s="52">
        <v>6</v>
      </c>
      <c r="B19" s="52">
        <v>6</v>
      </c>
      <c r="C19" s="53">
        <v>1316</v>
      </c>
      <c r="D19" s="53"/>
      <c r="E19" s="53"/>
      <c r="F19" s="53"/>
      <c r="G19" s="53" t="s">
        <v>77</v>
      </c>
      <c r="H19" s="35"/>
      <c r="I19" s="53"/>
      <c r="J19" s="53" t="s">
        <v>77</v>
      </c>
      <c r="K19" s="53"/>
      <c r="L19" s="53"/>
      <c r="M19" s="35"/>
      <c r="N19" s="36"/>
      <c r="O19" s="35">
        <v>50</v>
      </c>
      <c r="P19" s="54"/>
      <c r="Q19" s="54"/>
      <c r="R19" s="52">
        <v>60</v>
      </c>
      <c r="S19" s="52">
        <v>60</v>
      </c>
      <c r="T19" s="52">
        <v>60</v>
      </c>
      <c r="U19" s="52"/>
      <c r="V19" s="52">
        <f>125*2</f>
        <v>250</v>
      </c>
      <c r="W19" s="52">
        <v>60</v>
      </c>
      <c r="X19" s="52"/>
      <c r="Y19" s="52"/>
      <c r="Z19" s="52"/>
      <c r="AA19" s="52"/>
      <c r="AB19" s="52"/>
      <c r="AC19" s="52"/>
      <c r="AD19" s="53">
        <v>6</v>
      </c>
      <c r="AE19" s="52">
        <v>10</v>
      </c>
      <c r="AF19" s="52">
        <f t="shared" si="1"/>
        <v>10.49</v>
      </c>
      <c r="AG19" s="52"/>
      <c r="AH19" s="52">
        <v>6</v>
      </c>
    </row>
    <row r="20" spans="1:34" ht="12.75">
      <c r="A20" s="52">
        <v>7</v>
      </c>
      <c r="B20" s="52">
        <v>7</v>
      </c>
      <c r="C20" s="53">
        <v>1215</v>
      </c>
      <c r="D20" s="53"/>
      <c r="E20" s="53"/>
      <c r="F20" s="53"/>
      <c r="G20" s="53" t="s">
        <v>77</v>
      </c>
      <c r="H20" s="53"/>
      <c r="I20" s="53"/>
      <c r="J20" s="53" t="s">
        <v>77</v>
      </c>
      <c r="K20" s="53"/>
      <c r="L20" s="53"/>
      <c r="M20" s="53"/>
      <c r="N20" s="53"/>
      <c r="O20" s="35" t="s">
        <v>158</v>
      </c>
      <c r="P20" s="54"/>
      <c r="Q20" s="54"/>
      <c r="R20" s="52">
        <v>60</v>
      </c>
      <c r="S20" s="52">
        <v>60</v>
      </c>
      <c r="T20" s="52">
        <v>60</v>
      </c>
      <c r="U20" s="52"/>
      <c r="V20" s="52"/>
      <c r="W20" s="52">
        <v>60</v>
      </c>
      <c r="X20" s="52"/>
      <c r="Y20" s="52"/>
      <c r="Z20" s="52"/>
      <c r="AA20" s="52"/>
      <c r="AB20" s="52"/>
      <c r="AC20" s="52"/>
      <c r="AD20" s="53">
        <v>7</v>
      </c>
      <c r="AE20" s="52">
        <v>8</v>
      </c>
      <c r="AF20" s="52">
        <f t="shared" si="1"/>
        <v>8.24</v>
      </c>
      <c r="AG20" s="10"/>
      <c r="AH20" s="52">
        <v>7</v>
      </c>
    </row>
    <row r="21" spans="1:34" ht="12.75">
      <c r="A21" s="52">
        <v>8</v>
      </c>
      <c r="B21" s="52">
        <v>8</v>
      </c>
      <c r="C21" s="53">
        <v>1113</v>
      </c>
      <c r="D21" s="53"/>
      <c r="E21" s="53"/>
      <c r="F21" s="53"/>
      <c r="G21" s="53" t="s">
        <v>77</v>
      </c>
      <c r="H21" s="53"/>
      <c r="I21" s="53"/>
      <c r="J21" s="53" t="s">
        <v>77</v>
      </c>
      <c r="K21" s="53"/>
      <c r="L21" s="53"/>
      <c r="M21" s="53"/>
      <c r="N21" s="53"/>
      <c r="O21" s="35" t="s">
        <v>160</v>
      </c>
      <c r="P21" s="54"/>
      <c r="Q21" s="54"/>
      <c r="R21" s="52">
        <v>60</v>
      </c>
      <c r="S21" s="52">
        <v>60</v>
      </c>
      <c r="T21" s="52">
        <v>60</v>
      </c>
      <c r="U21" s="52"/>
      <c r="V21" s="52">
        <f>125*2</f>
        <v>250</v>
      </c>
      <c r="W21" s="52">
        <v>60</v>
      </c>
      <c r="X21" s="52"/>
      <c r="Y21" s="52"/>
      <c r="Z21" s="52"/>
      <c r="AC21" s="52"/>
      <c r="AD21" s="53">
        <v>8</v>
      </c>
      <c r="AE21" s="52">
        <v>8.1</v>
      </c>
      <c r="AF21" s="52">
        <f t="shared" si="1"/>
        <v>8.59</v>
      </c>
      <c r="AG21" s="52"/>
      <c r="AH21" s="52">
        <v>8</v>
      </c>
    </row>
    <row r="22" spans="1:34" ht="12.75">
      <c r="A22" s="52">
        <v>9</v>
      </c>
      <c r="B22" s="52">
        <v>9</v>
      </c>
      <c r="C22" s="53">
        <v>1113</v>
      </c>
      <c r="D22" s="53"/>
      <c r="E22" s="53"/>
      <c r="F22" s="53"/>
      <c r="G22" s="53" t="s">
        <v>77</v>
      </c>
      <c r="H22" s="35"/>
      <c r="I22" s="53"/>
      <c r="J22" s="53" t="s">
        <v>77</v>
      </c>
      <c r="K22" s="53"/>
      <c r="L22" s="53"/>
      <c r="M22" s="53"/>
      <c r="N22" s="36"/>
      <c r="O22" s="35" t="s">
        <v>163</v>
      </c>
      <c r="P22" s="54"/>
      <c r="Q22" s="54"/>
      <c r="R22" s="52">
        <v>60</v>
      </c>
      <c r="S22" s="52">
        <v>60</v>
      </c>
      <c r="T22" s="52">
        <v>60</v>
      </c>
      <c r="U22" s="52"/>
      <c r="V22" s="52"/>
      <c r="W22" s="52">
        <v>60</v>
      </c>
      <c r="X22" s="52"/>
      <c r="Y22" s="52"/>
      <c r="Z22" s="52"/>
      <c r="AA22" s="52"/>
      <c r="AB22" s="52"/>
      <c r="AC22" s="52"/>
      <c r="AD22" s="53">
        <v>9</v>
      </c>
      <c r="AE22" s="52">
        <v>5.9</v>
      </c>
      <c r="AF22" s="52"/>
      <c r="AG22" s="52"/>
      <c r="AH22" s="52">
        <v>9</v>
      </c>
    </row>
    <row r="23" spans="1:34" ht="12.75">
      <c r="A23" s="52">
        <v>10</v>
      </c>
      <c r="B23" s="52">
        <v>10</v>
      </c>
      <c r="C23" s="53">
        <v>1011</v>
      </c>
      <c r="D23" s="53"/>
      <c r="E23" s="53"/>
      <c r="F23" s="53"/>
      <c r="G23" s="53"/>
      <c r="H23" s="53"/>
      <c r="I23" s="53"/>
      <c r="J23" s="53" t="s">
        <v>77</v>
      </c>
      <c r="K23" s="53"/>
      <c r="L23" s="53"/>
      <c r="M23" s="53"/>
      <c r="N23" s="53"/>
      <c r="O23" s="35"/>
      <c r="P23" s="54"/>
      <c r="Q23" s="54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2"/>
      <c r="AF23" s="52"/>
      <c r="AG23" s="52"/>
      <c r="AH23" s="52">
        <v>10</v>
      </c>
    </row>
    <row r="24" spans="1:34" ht="12.75">
      <c r="A24" s="52">
        <v>11</v>
      </c>
      <c r="B24" s="52">
        <v>11</v>
      </c>
      <c r="C24" s="53">
        <v>1009</v>
      </c>
      <c r="D24" s="53"/>
      <c r="E24" s="53"/>
      <c r="F24" s="53"/>
      <c r="G24" s="53" t="s">
        <v>77</v>
      </c>
      <c r="H24" s="53" t="s">
        <v>77</v>
      </c>
      <c r="I24" s="53"/>
      <c r="J24" s="53" t="s">
        <v>77</v>
      </c>
      <c r="K24" s="53"/>
      <c r="L24" s="53"/>
      <c r="M24" s="35"/>
      <c r="N24" s="36"/>
      <c r="O24" s="35" t="s">
        <v>166</v>
      </c>
      <c r="P24" s="54"/>
      <c r="Q24" s="54"/>
      <c r="R24" s="52">
        <v>60</v>
      </c>
      <c r="S24" s="52">
        <v>60</v>
      </c>
      <c r="T24" s="52">
        <v>60</v>
      </c>
      <c r="U24" s="52"/>
      <c r="V24" s="52">
        <f>125*2</f>
        <v>250</v>
      </c>
      <c r="W24" s="52">
        <v>60</v>
      </c>
      <c r="X24" s="52"/>
      <c r="Y24" s="52"/>
      <c r="Z24" s="52"/>
      <c r="AA24" s="25"/>
      <c r="AB24" s="52"/>
      <c r="AC24" s="52">
        <v>60</v>
      </c>
      <c r="AD24" s="53">
        <v>11</v>
      </c>
      <c r="AE24" s="52">
        <v>8</v>
      </c>
      <c r="AF24" s="52">
        <f>(SUM(R24:AC24)/1000)+AE24</f>
        <v>8.55</v>
      </c>
      <c r="AG24" s="52"/>
      <c r="AH24" s="52">
        <v>11</v>
      </c>
    </row>
    <row r="25" spans="1:34" ht="12.75">
      <c r="A25" s="52">
        <v>12</v>
      </c>
      <c r="B25" s="52">
        <v>12</v>
      </c>
      <c r="C25" s="53">
        <v>910</v>
      </c>
      <c r="D25" s="53"/>
      <c r="E25" s="53"/>
      <c r="F25" s="53"/>
      <c r="G25" s="53" t="s">
        <v>77</v>
      </c>
      <c r="H25" s="35"/>
      <c r="I25" s="53"/>
      <c r="J25" s="53" t="s">
        <v>77</v>
      </c>
      <c r="K25" s="53"/>
      <c r="L25" s="53"/>
      <c r="M25" s="35"/>
      <c r="N25" s="36"/>
      <c r="O25" s="35" t="s">
        <v>212</v>
      </c>
      <c r="P25" s="54"/>
      <c r="Q25" s="54"/>
      <c r="R25" s="52">
        <v>60</v>
      </c>
      <c r="S25" s="52">
        <v>60</v>
      </c>
      <c r="T25" s="52">
        <v>60</v>
      </c>
      <c r="U25" s="52"/>
      <c r="V25" s="52">
        <v>125</v>
      </c>
      <c r="W25" s="52">
        <v>60</v>
      </c>
      <c r="X25" s="52"/>
      <c r="Y25" s="52"/>
      <c r="Z25" s="52"/>
      <c r="AA25" s="52"/>
      <c r="AB25" s="52"/>
      <c r="AD25" s="53">
        <v>12</v>
      </c>
      <c r="AE25" s="52">
        <v>9</v>
      </c>
      <c r="AF25" s="52">
        <f t="shared" si="1"/>
        <v>9.365</v>
      </c>
      <c r="AG25" s="52"/>
      <c r="AH25" s="52">
        <v>12</v>
      </c>
    </row>
    <row r="26" spans="1:34" ht="12.75">
      <c r="A26" s="10">
        <v>13</v>
      </c>
      <c r="B26" s="10">
        <v>13</v>
      </c>
      <c r="C26" s="53">
        <v>808</v>
      </c>
      <c r="D26" s="53"/>
      <c r="E26" s="35"/>
      <c r="F26" s="53"/>
      <c r="G26" s="53" t="s">
        <v>77</v>
      </c>
      <c r="H26" s="35" t="s">
        <v>77</v>
      </c>
      <c r="I26" s="53"/>
      <c r="J26" s="53" t="s">
        <v>77</v>
      </c>
      <c r="K26" s="53"/>
      <c r="L26" s="53"/>
      <c r="M26" s="53"/>
      <c r="N26" s="35"/>
      <c r="O26" s="35" t="s">
        <v>247</v>
      </c>
      <c r="P26" s="11"/>
      <c r="Q26" s="10"/>
      <c r="R26" s="52">
        <v>60</v>
      </c>
      <c r="S26" s="52">
        <v>60</v>
      </c>
      <c r="T26" s="52">
        <v>60</v>
      </c>
      <c r="U26" s="52"/>
      <c r="V26" s="52"/>
      <c r="W26" s="52">
        <v>60</v>
      </c>
      <c r="X26" s="10"/>
      <c r="Y26" s="10"/>
      <c r="Z26" s="10"/>
      <c r="AA26" s="52"/>
      <c r="AB26">
        <v>1000</v>
      </c>
      <c r="AC26" s="52">
        <v>60</v>
      </c>
      <c r="AD26" s="53">
        <v>13</v>
      </c>
      <c r="AE26" s="25">
        <v>8</v>
      </c>
      <c r="AF26" s="52"/>
      <c r="AG26" s="10"/>
      <c r="AH26" s="10">
        <v>13</v>
      </c>
    </row>
    <row r="27" spans="1:34" ht="12.75">
      <c r="A27" s="10">
        <v>14</v>
      </c>
      <c r="B27" s="10">
        <v>14</v>
      </c>
      <c r="C27" s="35">
        <v>707</v>
      </c>
      <c r="D27" s="53"/>
      <c r="E27" s="53"/>
      <c r="F27" s="53"/>
      <c r="G27" s="53" t="s">
        <v>77</v>
      </c>
      <c r="H27" s="35"/>
      <c r="I27" s="53"/>
      <c r="J27" s="53" t="s">
        <v>77</v>
      </c>
      <c r="K27" s="53"/>
      <c r="L27" s="53"/>
      <c r="M27" s="53"/>
      <c r="N27" s="53"/>
      <c r="O27" s="35" t="s">
        <v>238</v>
      </c>
      <c r="P27" s="11"/>
      <c r="Q27" s="11"/>
      <c r="R27" s="52">
        <v>60</v>
      </c>
      <c r="S27" s="52">
        <v>60</v>
      </c>
      <c r="T27" s="52">
        <v>60</v>
      </c>
      <c r="U27" s="52"/>
      <c r="V27" s="52">
        <v>125</v>
      </c>
      <c r="W27" s="52">
        <v>60</v>
      </c>
      <c r="X27" s="52"/>
      <c r="Y27" s="52"/>
      <c r="Z27" s="52"/>
      <c r="AD27" s="53">
        <v>14</v>
      </c>
      <c r="AE27" s="25">
        <v>9.9</v>
      </c>
      <c r="AF27" s="52">
        <f t="shared" si="1"/>
        <v>10.265</v>
      </c>
      <c r="AG27" s="25"/>
      <c r="AH27" s="10">
        <v>14</v>
      </c>
    </row>
    <row r="28" spans="1:34" ht="12.75">
      <c r="A28" s="10">
        <v>15</v>
      </c>
      <c r="B28" s="10">
        <v>15</v>
      </c>
      <c r="C28" s="35">
        <v>607</v>
      </c>
      <c r="D28" s="53"/>
      <c r="E28" s="53"/>
      <c r="F28" s="53"/>
      <c r="G28" s="53" t="s">
        <v>77</v>
      </c>
      <c r="H28" s="35"/>
      <c r="I28" s="53"/>
      <c r="J28" s="53" t="s">
        <v>77</v>
      </c>
      <c r="K28" s="53"/>
      <c r="L28" s="53"/>
      <c r="M28" s="53"/>
      <c r="N28" s="36"/>
      <c r="O28" s="35" t="s">
        <v>229</v>
      </c>
      <c r="P28" s="11"/>
      <c r="Q28" s="10"/>
      <c r="R28" s="52">
        <v>60</v>
      </c>
      <c r="S28" s="52">
        <v>60</v>
      </c>
      <c r="T28" s="52">
        <v>60</v>
      </c>
      <c r="U28" s="52"/>
      <c r="V28" s="52"/>
      <c r="W28" s="52">
        <v>60</v>
      </c>
      <c r="X28" s="52"/>
      <c r="Y28" s="52"/>
      <c r="Z28" s="52"/>
      <c r="AA28" s="25"/>
      <c r="AB28" s="52"/>
      <c r="AD28" s="53">
        <v>15</v>
      </c>
      <c r="AE28" s="25">
        <v>9.5</v>
      </c>
      <c r="AF28" s="52">
        <f t="shared" si="1"/>
        <v>9.74</v>
      </c>
      <c r="AG28" s="25"/>
      <c r="AH28" s="10">
        <v>15</v>
      </c>
    </row>
    <row r="29" spans="1:34" ht="12.75">
      <c r="A29" s="10">
        <v>16</v>
      </c>
      <c r="B29" s="10">
        <v>16</v>
      </c>
      <c r="C29" s="36">
        <v>505</v>
      </c>
      <c r="D29" s="53"/>
      <c r="E29" s="53"/>
      <c r="F29" s="53"/>
      <c r="G29" s="53" t="s">
        <v>77</v>
      </c>
      <c r="H29" s="35" t="s">
        <v>77</v>
      </c>
      <c r="I29" s="53"/>
      <c r="J29" s="53" t="s">
        <v>77</v>
      </c>
      <c r="K29" s="53"/>
      <c r="L29" s="35"/>
      <c r="M29" s="53"/>
      <c r="N29" s="35" t="s">
        <v>77</v>
      </c>
      <c r="O29" s="35">
        <v>34</v>
      </c>
      <c r="P29" s="11"/>
      <c r="Q29" s="11"/>
      <c r="R29" s="52">
        <v>60</v>
      </c>
      <c r="S29" s="52">
        <v>60</v>
      </c>
      <c r="T29" s="52">
        <v>60</v>
      </c>
      <c r="U29" s="52"/>
      <c r="V29" s="52">
        <f>125*4</f>
        <v>500</v>
      </c>
      <c r="W29" s="52">
        <v>60</v>
      </c>
      <c r="X29" s="52"/>
      <c r="Y29" s="52"/>
      <c r="Z29" s="52"/>
      <c r="AA29" s="52"/>
      <c r="AB29" s="52"/>
      <c r="AC29" s="52">
        <v>60</v>
      </c>
      <c r="AD29" s="53">
        <v>16</v>
      </c>
      <c r="AE29" s="25">
        <v>3.9</v>
      </c>
      <c r="AF29" s="52">
        <f t="shared" si="1"/>
        <v>4.7</v>
      </c>
      <c r="AG29" s="10"/>
      <c r="AH29" s="10">
        <v>16</v>
      </c>
    </row>
    <row r="30" spans="1:34" ht="12.75">
      <c r="A30" s="10">
        <v>17</v>
      </c>
      <c r="B30" s="10">
        <v>17</v>
      </c>
      <c r="C30" s="36">
        <v>405</v>
      </c>
      <c r="D30" s="53"/>
      <c r="E30" s="53"/>
      <c r="F30" s="53"/>
      <c r="G30" s="53" t="s">
        <v>77</v>
      </c>
      <c r="H30" s="53"/>
      <c r="I30" s="53"/>
      <c r="J30" s="53" t="s">
        <v>77</v>
      </c>
      <c r="K30" s="53"/>
      <c r="L30" s="35"/>
      <c r="M30" s="53"/>
      <c r="N30" s="53"/>
      <c r="O30" s="35" t="s">
        <v>214</v>
      </c>
      <c r="P30" s="11"/>
      <c r="Q30" s="11"/>
      <c r="R30" s="52">
        <v>60</v>
      </c>
      <c r="S30" s="52">
        <v>60</v>
      </c>
      <c r="T30" s="52">
        <v>60</v>
      </c>
      <c r="U30" s="52"/>
      <c r="V30" s="52"/>
      <c r="W30" s="52">
        <v>60</v>
      </c>
      <c r="X30" s="10"/>
      <c r="Y30" s="10"/>
      <c r="Z30" s="10"/>
      <c r="AA30" s="52"/>
      <c r="AB30" s="52"/>
      <c r="AC30" s="52"/>
      <c r="AD30" s="53">
        <v>17</v>
      </c>
      <c r="AE30" s="25">
        <v>5.3</v>
      </c>
      <c r="AF30" s="52">
        <f t="shared" si="1"/>
        <v>5.54</v>
      </c>
      <c r="AG30" s="10"/>
      <c r="AH30" s="10">
        <v>17</v>
      </c>
    </row>
    <row r="31" spans="1:34" ht="12.75">
      <c r="A31" s="10">
        <v>18</v>
      </c>
      <c r="B31" s="10">
        <v>18</v>
      </c>
      <c r="C31" s="36">
        <v>304</v>
      </c>
      <c r="D31" s="53"/>
      <c r="E31" s="53"/>
      <c r="F31" s="53"/>
      <c r="G31" s="53" t="s">
        <v>77</v>
      </c>
      <c r="H31" s="53" t="s">
        <v>77</v>
      </c>
      <c r="I31" s="53"/>
      <c r="J31" s="53" t="s">
        <v>77</v>
      </c>
      <c r="K31" s="53"/>
      <c r="L31" s="53"/>
      <c r="M31" s="35"/>
      <c r="N31" s="35"/>
      <c r="O31" s="35" t="s">
        <v>288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/>
      <c r="W31" s="52">
        <v>60</v>
      </c>
      <c r="X31" s="52"/>
      <c r="Y31" s="52"/>
      <c r="Z31" s="52"/>
      <c r="AB31">
        <v>4000</v>
      </c>
      <c r="AC31" s="52">
        <v>60</v>
      </c>
      <c r="AD31" s="53">
        <v>18</v>
      </c>
      <c r="AE31" s="25">
        <v>6.7</v>
      </c>
      <c r="AF31" s="52">
        <f t="shared" si="1"/>
        <v>11.100000000000001</v>
      </c>
      <c r="AG31" s="25"/>
      <c r="AH31" s="10">
        <v>18</v>
      </c>
    </row>
    <row r="32" spans="1:34" ht="12.75">
      <c r="A32" s="10">
        <v>19</v>
      </c>
      <c r="B32" s="10">
        <v>19</v>
      </c>
      <c r="C32" s="36">
        <v>252</v>
      </c>
      <c r="D32" s="53"/>
      <c r="E32" s="53"/>
      <c r="F32" s="53"/>
      <c r="G32" s="53" t="s">
        <v>77</v>
      </c>
      <c r="H32" s="53" t="s">
        <v>77</v>
      </c>
      <c r="I32" s="53"/>
      <c r="J32" s="53" t="s">
        <v>77</v>
      </c>
      <c r="K32" s="53"/>
      <c r="L32" s="35"/>
      <c r="M32" s="53"/>
      <c r="N32" s="35"/>
      <c r="O32" s="35">
        <v>24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>
        <f>500</f>
        <v>500</v>
      </c>
      <c r="W32" s="52">
        <v>60</v>
      </c>
      <c r="X32" s="10"/>
      <c r="Y32" s="10"/>
      <c r="Z32" s="10"/>
      <c r="AA32" s="52"/>
      <c r="AB32" s="52"/>
      <c r="AC32" s="52"/>
      <c r="AD32" s="53">
        <v>19</v>
      </c>
      <c r="AE32" s="25">
        <v>2.3</v>
      </c>
      <c r="AF32" s="52">
        <f t="shared" si="1"/>
        <v>3.1399999999999997</v>
      </c>
      <c r="AG32" s="10"/>
      <c r="AH32" s="10">
        <v>19</v>
      </c>
    </row>
    <row r="33" spans="1:34" ht="12.75">
      <c r="A33" s="10">
        <v>20</v>
      </c>
      <c r="B33" s="10">
        <v>20</v>
      </c>
      <c r="C33" s="36">
        <v>192</v>
      </c>
      <c r="D33" s="53"/>
      <c r="E33" s="53"/>
      <c r="F33" s="53"/>
      <c r="G33" s="53" t="s">
        <v>77</v>
      </c>
      <c r="H33" s="53" t="s">
        <v>77</v>
      </c>
      <c r="I33" s="53"/>
      <c r="J33" s="53" t="s">
        <v>77</v>
      </c>
      <c r="K33" s="53"/>
      <c r="L33" s="53"/>
      <c r="M33" s="35"/>
      <c r="N33" s="35" t="s">
        <v>77</v>
      </c>
      <c r="O33" s="35" t="s">
        <v>155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/>
      <c r="W33" s="52">
        <v>60</v>
      </c>
      <c r="X33" s="52"/>
      <c r="Y33" s="52"/>
      <c r="Z33" s="52"/>
      <c r="AA33" s="25"/>
      <c r="AB33" s="25">
        <v>4000</v>
      </c>
      <c r="AC33" s="52">
        <v>60</v>
      </c>
      <c r="AD33" s="53">
        <v>20</v>
      </c>
      <c r="AE33" s="25">
        <v>4.2</v>
      </c>
      <c r="AF33" s="52"/>
      <c r="AG33" s="10"/>
      <c r="AH33" s="10">
        <v>20</v>
      </c>
    </row>
    <row r="34" spans="1:34" ht="12.75">
      <c r="A34" s="10">
        <v>21</v>
      </c>
      <c r="B34" s="10">
        <v>21</v>
      </c>
      <c r="C34" s="36">
        <v>141</v>
      </c>
      <c r="D34" s="53"/>
      <c r="E34" s="53"/>
      <c r="F34" s="53"/>
      <c r="G34" s="53" t="s">
        <v>77</v>
      </c>
      <c r="H34" s="53" t="s">
        <v>77</v>
      </c>
      <c r="I34" s="53"/>
      <c r="J34" s="53" t="s">
        <v>77</v>
      </c>
      <c r="K34" s="53"/>
      <c r="L34" s="35"/>
      <c r="M34" s="53"/>
      <c r="N34" s="36"/>
      <c r="O34" s="35" t="s">
        <v>150</v>
      </c>
      <c r="P34" s="11"/>
      <c r="Q34" s="11"/>
      <c r="R34" s="52">
        <v>60</v>
      </c>
      <c r="S34" s="52">
        <v>60</v>
      </c>
      <c r="T34" s="52">
        <v>60</v>
      </c>
      <c r="U34" s="52">
        <v>100</v>
      </c>
      <c r="V34" s="52"/>
      <c r="W34" s="52">
        <v>60</v>
      </c>
      <c r="X34" s="10"/>
      <c r="Y34" s="10"/>
      <c r="Z34" s="10"/>
      <c r="AA34" s="25"/>
      <c r="AB34" s="10"/>
      <c r="AC34" s="52"/>
      <c r="AD34" s="53">
        <v>21</v>
      </c>
      <c r="AE34" s="25">
        <v>3</v>
      </c>
      <c r="AF34" s="52">
        <f t="shared" si="1"/>
        <v>3.34</v>
      </c>
      <c r="AG34" s="10"/>
      <c r="AH34" s="10">
        <v>21</v>
      </c>
    </row>
    <row r="35" spans="1:36" ht="12.75">
      <c r="A35" s="10">
        <v>22</v>
      </c>
      <c r="B35" s="10">
        <v>22</v>
      </c>
      <c r="C35" s="36">
        <v>121</v>
      </c>
      <c r="D35" s="53"/>
      <c r="E35" s="53"/>
      <c r="F35" s="53"/>
      <c r="G35" s="53" t="s">
        <v>77</v>
      </c>
      <c r="H35" s="53" t="s">
        <v>77</v>
      </c>
      <c r="I35" s="53"/>
      <c r="J35" s="53" t="s">
        <v>77</v>
      </c>
      <c r="K35" s="53"/>
      <c r="L35" s="53"/>
      <c r="M35" s="35"/>
      <c r="N35" s="53"/>
      <c r="O35" s="35" t="s">
        <v>241</v>
      </c>
      <c r="P35" s="11"/>
      <c r="Q35" s="11"/>
      <c r="R35" s="52">
        <v>60</v>
      </c>
      <c r="S35" s="52">
        <v>60</v>
      </c>
      <c r="T35" s="52">
        <v>60</v>
      </c>
      <c r="U35" s="52">
        <v>100</v>
      </c>
      <c r="V35" s="52">
        <v>500</v>
      </c>
      <c r="W35" s="25">
        <v>60</v>
      </c>
      <c r="X35" s="25"/>
      <c r="Y35" s="25"/>
      <c r="Z35" s="25"/>
      <c r="AA35" s="52"/>
      <c r="AB35" s="25"/>
      <c r="AC35" s="52">
        <v>60</v>
      </c>
      <c r="AD35" s="53">
        <v>22</v>
      </c>
      <c r="AE35" s="71">
        <v>2</v>
      </c>
      <c r="AF35" s="52">
        <f t="shared" si="1"/>
        <v>2.9</v>
      </c>
      <c r="AG35" s="71"/>
      <c r="AH35" s="71">
        <v>22</v>
      </c>
      <c r="AJ35" s="69"/>
    </row>
    <row r="36" spans="1:36" ht="12.75">
      <c r="A36" s="10">
        <v>23</v>
      </c>
      <c r="B36" s="10">
        <v>23</v>
      </c>
      <c r="C36" s="36">
        <v>81</v>
      </c>
      <c r="D36" s="53"/>
      <c r="E36" s="53"/>
      <c r="F36" s="53"/>
      <c r="G36" s="53" t="s">
        <v>77</v>
      </c>
      <c r="H36" s="53" t="s">
        <v>77</v>
      </c>
      <c r="I36" s="53"/>
      <c r="J36" s="53" t="s">
        <v>77</v>
      </c>
      <c r="K36" s="53"/>
      <c r="L36" s="53"/>
      <c r="M36" s="53"/>
      <c r="N36" s="35"/>
      <c r="O36" s="35">
        <v>29</v>
      </c>
      <c r="P36" s="11"/>
      <c r="Q36" s="11"/>
      <c r="R36" s="52">
        <v>60</v>
      </c>
      <c r="S36" s="52">
        <v>60</v>
      </c>
      <c r="T36" s="52">
        <v>60</v>
      </c>
      <c r="U36" s="52">
        <v>100</v>
      </c>
      <c r="V36" s="52">
        <v>500</v>
      </c>
      <c r="W36" s="25">
        <v>60</v>
      </c>
      <c r="X36" s="25">
        <v>60</v>
      </c>
      <c r="Y36" s="25">
        <v>15</v>
      </c>
      <c r="Z36" s="25">
        <v>15</v>
      </c>
      <c r="AC36" s="52"/>
      <c r="AD36" s="53">
        <v>23</v>
      </c>
      <c r="AE36" s="71">
        <v>2</v>
      </c>
      <c r="AF36" s="52">
        <f t="shared" si="1"/>
        <v>2.93</v>
      </c>
      <c r="AG36" s="71"/>
      <c r="AH36" s="72">
        <v>23</v>
      </c>
      <c r="AI36" s="29" t="s">
        <v>301</v>
      </c>
      <c r="AJ36" s="69"/>
    </row>
    <row r="37" spans="1:36" ht="12.75">
      <c r="A37" s="10">
        <v>24</v>
      </c>
      <c r="B37" s="10">
        <v>24</v>
      </c>
      <c r="C37" s="36">
        <v>29</v>
      </c>
      <c r="D37" s="53"/>
      <c r="E37" s="53"/>
      <c r="F37" s="53"/>
      <c r="G37" s="53" t="s">
        <v>77</v>
      </c>
      <c r="H37" s="53" t="s">
        <v>77</v>
      </c>
      <c r="I37" s="53"/>
      <c r="J37" s="53" t="s">
        <v>77</v>
      </c>
      <c r="K37" s="53"/>
      <c r="M37" s="53"/>
      <c r="N37" s="36" t="s">
        <v>77</v>
      </c>
      <c r="O37" s="33">
        <v>64</v>
      </c>
      <c r="P37" s="11"/>
      <c r="Q37" s="11"/>
      <c r="R37" s="52">
        <v>60</v>
      </c>
      <c r="S37" s="52">
        <v>60</v>
      </c>
      <c r="T37" s="52">
        <v>60</v>
      </c>
      <c r="U37" s="52">
        <v>100</v>
      </c>
      <c r="V37" s="52">
        <v>500</v>
      </c>
      <c r="W37" s="52">
        <v>60</v>
      </c>
      <c r="X37" s="25">
        <v>60</v>
      </c>
      <c r="Y37" s="25">
        <v>15</v>
      </c>
      <c r="Z37" s="25">
        <v>15</v>
      </c>
      <c r="AB37">
        <v>4000</v>
      </c>
      <c r="AC37">
        <v>60</v>
      </c>
      <c r="AD37" s="53">
        <v>24</v>
      </c>
      <c r="AE37" s="71">
        <v>1.6</v>
      </c>
      <c r="AF37" s="52">
        <f>(SUM(R37:AC37)/1000)+AE37-AB37/1000</f>
        <v>2.59</v>
      </c>
      <c r="AG37" s="71"/>
      <c r="AH37" s="71">
        <v>24</v>
      </c>
      <c r="AI37" s="69"/>
      <c r="AJ37" s="69"/>
    </row>
    <row r="38" spans="15:31" ht="12.75">
      <c r="O38" s="35" t="s">
        <v>239</v>
      </c>
      <c r="AE38">
        <v>4.2</v>
      </c>
    </row>
    <row r="39" spans="15:31" ht="12.75">
      <c r="O39" s="35"/>
      <c r="AE39" s="71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zoomScale="60" zoomScaleNormal="60" zoomScalePageLayoutView="0" workbookViewId="0" topLeftCell="A1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6" width="11.625" style="0" customWidth="1"/>
    <col min="17" max="18" width="11.00390625" style="0" customWidth="1"/>
    <col min="19" max="19" width="11.50390625" style="0" customWidth="1"/>
    <col min="20" max="20" width="8.375" style="0" customWidth="1"/>
    <col min="21" max="22" width="8.50390625" style="0" customWidth="1"/>
    <col min="23" max="24" width="7.375" style="0" customWidth="1"/>
    <col min="25" max="25" width="5.50390625" style="0" customWidth="1"/>
    <col min="26" max="31" width="6.50390625" style="0" customWidth="1"/>
    <col min="32" max="32" width="9.125" style="0" customWidth="1"/>
    <col min="33" max="33" width="9.00390625" style="0" customWidth="1"/>
  </cols>
  <sheetData>
    <row r="1" ht="12.75">
      <c r="A1" s="30" t="s">
        <v>27</v>
      </c>
    </row>
    <row r="2" spans="1:15" ht="12.75">
      <c r="A2" s="1" t="s">
        <v>13</v>
      </c>
      <c r="B2" s="24"/>
      <c r="I2" s="41" t="s">
        <v>145</v>
      </c>
      <c r="J2" s="41"/>
      <c r="K2" s="29"/>
      <c r="L2" s="29"/>
      <c r="M2" s="29"/>
      <c r="N2" s="29"/>
      <c r="O2" s="29"/>
    </row>
    <row r="3" spans="20:21" ht="12.75">
      <c r="T3" s="5" t="s">
        <v>24</v>
      </c>
      <c r="U3" s="3"/>
    </row>
    <row r="4" spans="1:22" ht="12.75">
      <c r="A4" t="s">
        <v>50</v>
      </c>
      <c r="C4" s="30" t="s">
        <v>142</v>
      </c>
      <c r="R4" t="s">
        <v>25</v>
      </c>
      <c r="T4" s="5" t="s">
        <v>0</v>
      </c>
      <c r="U4" s="30" t="s">
        <v>1</v>
      </c>
      <c r="V4" s="30"/>
    </row>
    <row r="5" spans="1:20" ht="12.75">
      <c r="A5" t="s">
        <v>9</v>
      </c>
      <c r="C5" s="4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4"/>
      <c r="R5" s="1">
        <v>42754</v>
      </c>
      <c r="T5" s="3"/>
    </row>
    <row r="6" spans="1:3" ht="12.75">
      <c r="A6" t="s">
        <v>51</v>
      </c>
      <c r="C6">
        <v>30</v>
      </c>
    </row>
    <row r="7" spans="1:3" ht="12.75">
      <c r="A7" t="s">
        <v>52</v>
      </c>
      <c r="C7">
        <v>650</v>
      </c>
    </row>
    <row r="8" ht="12.75">
      <c r="A8" t="s">
        <v>23</v>
      </c>
    </row>
    <row r="9" spans="4:31" ht="12.75">
      <c r="D9">
        <f>COUNTIF(D14:D37,"x")</f>
        <v>13</v>
      </c>
      <c r="E9">
        <f aca="true" t="shared" si="0" ref="E9:O9">COUNTIF(E14:E37,"x")</f>
        <v>11</v>
      </c>
      <c r="F9">
        <f t="shared" si="0"/>
        <v>13</v>
      </c>
      <c r="G9">
        <f t="shared" si="0"/>
        <v>13</v>
      </c>
      <c r="H9">
        <f t="shared" si="0"/>
        <v>0</v>
      </c>
      <c r="I9">
        <f t="shared" si="0"/>
        <v>13</v>
      </c>
      <c r="K9">
        <f t="shared" si="0"/>
        <v>13</v>
      </c>
      <c r="L9">
        <f t="shared" si="0"/>
        <v>0</v>
      </c>
      <c r="M9">
        <f t="shared" si="0"/>
        <v>0</v>
      </c>
      <c r="N9">
        <f t="shared" si="0"/>
        <v>5</v>
      </c>
      <c r="O9">
        <f t="shared" si="0"/>
        <v>5</v>
      </c>
      <c r="Q9">
        <v>14</v>
      </c>
      <c r="R9">
        <f aca="true" t="shared" si="1" ref="R9:AE9">COUNT(R14:R37)</f>
        <v>0</v>
      </c>
      <c r="S9">
        <f t="shared" si="1"/>
        <v>0</v>
      </c>
      <c r="T9">
        <f t="shared" si="1"/>
        <v>13</v>
      </c>
      <c r="U9">
        <f t="shared" si="1"/>
        <v>13</v>
      </c>
      <c r="V9">
        <f t="shared" si="1"/>
        <v>13</v>
      </c>
      <c r="W9">
        <f t="shared" si="1"/>
        <v>0</v>
      </c>
      <c r="X9">
        <f t="shared" si="1"/>
        <v>13</v>
      </c>
      <c r="Y9">
        <f t="shared" si="1"/>
        <v>13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13</v>
      </c>
      <c r="AD9">
        <f>COUNT(AD14:AD37)</f>
        <v>7</v>
      </c>
      <c r="AE9">
        <f t="shared" si="1"/>
        <v>10</v>
      </c>
    </row>
    <row r="10" spans="4:24" ht="12.75">
      <c r="D10" s="30" t="s">
        <v>28</v>
      </c>
      <c r="R10" s="2"/>
      <c r="S10" s="12" t="s">
        <v>15</v>
      </c>
      <c r="W10" s="2"/>
      <c r="X10" s="6"/>
    </row>
    <row r="11" spans="4:35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/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49" t="s">
        <v>144</v>
      </c>
      <c r="Q11" s="19" t="s">
        <v>10</v>
      </c>
      <c r="R11" s="19" t="s">
        <v>5</v>
      </c>
      <c r="S11" s="19"/>
      <c r="T11" s="13" t="s">
        <v>36</v>
      </c>
      <c r="U11" s="17" t="s">
        <v>37</v>
      </c>
      <c r="V11" s="17" t="s">
        <v>16</v>
      </c>
      <c r="W11" s="17" t="s">
        <v>12</v>
      </c>
      <c r="X11" s="17" t="s">
        <v>38</v>
      </c>
      <c r="Y11" s="17" t="s">
        <v>40</v>
      </c>
      <c r="Z11" s="17" t="s">
        <v>41</v>
      </c>
      <c r="AA11" s="14" t="s">
        <v>42</v>
      </c>
      <c r="AB11" s="14" t="s">
        <v>43</v>
      </c>
      <c r="AC11" s="14" t="s">
        <v>44</v>
      </c>
      <c r="AD11" s="14" t="s">
        <v>45</v>
      </c>
      <c r="AE11" s="14" t="s">
        <v>48</v>
      </c>
      <c r="AF11" s="19" t="s">
        <v>14</v>
      </c>
      <c r="AG11" s="14" t="s">
        <v>21</v>
      </c>
      <c r="AH11" s="22" t="s">
        <v>6</v>
      </c>
      <c r="AI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Q12" s="20"/>
      <c r="R12" s="20" t="s">
        <v>4</v>
      </c>
      <c r="S12" s="20" t="s">
        <v>8</v>
      </c>
      <c r="T12" s="15" t="s">
        <v>18</v>
      </c>
      <c r="U12" s="18" t="s">
        <v>18</v>
      </c>
      <c r="V12" s="18" t="s">
        <v>18</v>
      </c>
      <c r="W12" s="18" t="s">
        <v>22</v>
      </c>
      <c r="X12" s="18" t="s">
        <v>39</v>
      </c>
      <c r="Y12" s="18" t="s">
        <v>18</v>
      </c>
      <c r="Z12" s="18" t="s">
        <v>18</v>
      </c>
      <c r="AA12" s="16" t="s">
        <v>20</v>
      </c>
      <c r="AB12" s="16" t="s">
        <v>17</v>
      </c>
      <c r="AC12" s="16" t="s">
        <v>19</v>
      </c>
      <c r="AD12" s="16" t="s">
        <v>46</v>
      </c>
      <c r="AE12" s="16" t="s">
        <v>18</v>
      </c>
      <c r="AF12" s="21"/>
      <c r="AG12" s="14" t="s">
        <v>7</v>
      </c>
      <c r="AH12" s="23" t="s">
        <v>7</v>
      </c>
    </row>
    <row r="13" spans="18:19" s="8" customFormat="1" ht="12.75">
      <c r="R13" s="9"/>
      <c r="S13" s="9"/>
    </row>
    <row r="14" spans="1:34" ht="12.75">
      <c r="A14">
        <v>1</v>
      </c>
      <c r="B14">
        <v>1</v>
      </c>
      <c r="C14" s="33">
        <v>620</v>
      </c>
      <c r="D14" s="33" t="s">
        <v>77</v>
      </c>
      <c r="E14" s="33" t="s">
        <v>77</v>
      </c>
      <c r="F14" s="33" t="s">
        <v>77</v>
      </c>
      <c r="G14" s="33" t="s">
        <v>77</v>
      </c>
      <c r="H14" s="33">
        <v>162</v>
      </c>
      <c r="I14" s="33" t="s">
        <v>77</v>
      </c>
      <c r="J14" s="33"/>
      <c r="K14" s="33" t="s">
        <v>77</v>
      </c>
      <c r="L14" s="33">
        <v>69</v>
      </c>
      <c r="M14" s="33"/>
      <c r="N14" s="33" t="s">
        <v>77</v>
      </c>
      <c r="O14" s="38" t="s">
        <v>77</v>
      </c>
      <c r="P14" s="33"/>
      <c r="Q14" s="38">
        <v>27</v>
      </c>
      <c r="R14" s="7"/>
      <c r="S14" s="7"/>
      <c r="T14">
        <v>60</v>
      </c>
      <c r="U14">
        <v>60</v>
      </c>
      <c r="V14">
        <v>60</v>
      </c>
      <c r="X14">
        <v>125</v>
      </c>
      <c r="Y14">
        <v>60</v>
      </c>
      <c r="AC14">
        <v>500</v>
      </c>
      <c r="AD14">
        <v>1000</v>
      </c>
      <c r="AE14">
        <v>60</v>
      </c>
      <c r="AF14" s="33">
        <v>16</v>
      </c>
      <c r="AG14" s="26">
        <v>5.3</v>
      </c>
      <c r="AH14">
        <f>(SUM(T14:AE14)/1000)+AG14</f>
        <v>7.225</v>
      </c>
    </row>
    <row r="15" spans="1:34" ht="12.75">
      <c r="A15">
        <v>2</v>
      </c>
      <c r="B15">
        <v>2</v>
      </c>
      <c r="C15" s="33">
        <v>620</v>
      </c>
      <c r="D15" s="38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8"/>
      <c r="P15" s="38" t="s">
        <v>77</v>
      </c>
      <c r="Q15" s="38"/>
      <c r="R15" s="7"/>
      <c r="S15" s="7"/>
      <c r="AF15" s="33"/>
      <c r="AH15">
        <f aca="true" t="shared" si="2" ref="AH15:AH38">(SUM(T15:AE15)/1000)+AG15</f>
        <v>0</v>
      </c>
    </row>
    <row r="16" spans="1:34" ht="12.75">
      <c r="A16">
        <v>3</v>
      </c>
      <c r="B16">
        <v>3</v>
      </c>
      <c r="C16" s="33">
        <v>620</v>
      </c>
      <c r="D16" s="33" t="s">
        <v>77</v>
      </c>
      <c r="E16" s="38" t="s">
        <v>77</v>
      </c>
      <c r="F16" s="33" t="s">
        <v>77</v>
      </c>
      <c r="G16" s="33" t="s">
        <v>77</v>
      </c>
      <c r="H16" s="33">
        <v>163</v>
      </c>
      <c r="I16" s="33" t="s">
        <v>77</v>
      </c>
      <c r="J16" s="33"/>
      <c r="K16" s="33" t="s">
        <v>77</v>
      </c>
      <c r="L16" s="33">
        <v>68</v>
      </c>
      <c r="M16" s="33"/>
      <c r="N16" s="33"/>
      <c r="P16" s="33"/>
      <c r="Q16" s="38" t="s">
        <v>90</v>
      </c>
      <c r="R16" s="7"/>
      <c r="S16" s="7"/>
      <c r="T16">
        <v>60</v>
      </c>
      <c r="U16">
        <v>60</v>
      </c>
      <c r="V16">
        <v>60</v>
      </c>
      <c r="X16">
        <v>125</v>
      </c>
      <c r="Y16">
        <v>60</v>
      </c>
      <c r="AC16">
        <v>500</v>
      </c>
      <c r="AF16" s="38">
        <v>6</v>
      </c>
      <c r="AG16">
        <v>7</v>
      </c>
      <c r="AH16">
        <f t="shared" si="2"/>
        <v>7.865</v>
      </c>
    </row>
    <row r="17" spans="1:34" ht="12.75">
      <c r="A17">
        <v>4</v>
      </c>
      <c r="B17">
        <v>4</v>
      </c>
      <c r="C17" s="33">
        <v>504</v>
      </c>
      <c r="D17" s="33" t="s">
        <v>77</v>
      </c>
      <c r="E17" s="33" t="s">
        <v>77</v>
      </c>
      <c r="F17" s="33" t="s">
        <v>77</v>
      </c>
      <c r="G17" s="33" t="s">
        <v>77</v>
      </c>
      <c r="H17" s="33">
        <v>164</v>
      </c>
      <c r="I17" s="33" t="s">
        <v>77</v>
      </c>
      <c r="J17" s="33"/>
      <c r="K17" s="33" t="s">
        <v>77</v>
      </c>
      <c r="L17" s="33">
        <v>67</v>
      </c>
      <c r="M17" s="33"/>
      <c r="N17" s="33" t="s">
        <v>77</v>
      </c>
      <c r="O17" s="38" t="s">
        <v>77</v>
      </c>
      <c r="P17" s="33"/>
      <c r="Q17" s="38" t="s">
        <v>93</v>
      </c>
      <c r="R17" s="7"/>
      <c r="S17" s="7"/>
      <c r="T17">
        <v>60</v>
      </c>
      <c r="U17">
        <v>60</v>
      </c>
      <c r="V17">
        <v>60</v>
      </c>
      <c r="X17">
        <v>125</v>
      </c>
      <c r="Y17">
        <v>60</v>
      </c>
      <c r="AC17">
        <v>500</v>
      </c>
      <c r="AD17">
        <v>1000</v>
      </c>
      <c r="AE17">
        <v>60</v>
      </c>
      <c r="AF17" s="33">
        <v>23</v>
      </c>
      <c r="AG17">
        <v>4.5</v>
      </c>
      <c r="AH17">
        <f t="shared" si="2"/>
        <v>6.425</v>
      </c>
    </row>
    <row r="18" spans="1:34" ht="12.75">
      <c r="A18">
        <v>5</v>
      </c>
      <c r="B18">
        <v>5</v>
      </c>
      <c r="C18" s="33">
        <v>400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9"/>
      <c r="P18" s="38" t="s">
        <v>77</v>
      </c>
      <c r="Q18" s="38"/>
      <c r="R18" s="7"/>
      <c r="S18" s="7"/>
      <c r="AF18" s="33"/>
      <c r="AH18">
        <f t="shared" si="2"/>
        <v>0</v>
      </c>
    </row>
    <row r="19" spans="1:34" ht="12.75">
      <c r="A19">
        <v>6</v>
      </c>
      <c r="B19">
        <v>6</v>
      </c>
      <c r="C19" s="33">
        <v>400</v>
      </c>
      <c r="D19" s="33" t="s">
        <v>77</v>
      </c>
      <c r="E19" s="33" t="s">
        <v>77</v>
      </c>
      <c r="F19" s="33" t="s">
        <v>77</v>
      </c>
      <c r="G19" s="33" t="s">
        <v>77</v>
      </c>
      <c r="H19" s="33">
        <v>165</v>
      </c>
      <c r="I19" s="33" t="s">
        <v>77</v>
      </c>
      <c r="J19" s="33"/>
      <c r="K19" s="33" t="s">
        <v>77</v>
      </c>
      <c r="L19" s="33">
        <v>66</v>
      </c>
      <c r="M19" s="33"/>
      <c r="N19" s="38"/>
      <c r="O19" s="39"/>
      <c r="P19" s="33"/>
      <c r="Q19" s="38" t="s">
        <v>99</v>
      </c>
      <c r="R19" s="7"/>
      <c r="S19" s="7"/>
      <c r="T19">
        <v>60</v>
      </c>
      <c r="U19">
        <v>60</v>
      </c>
      <c r="V19">
        <v>60</v>
      </c>
      <c r="X19">
        <v>125</v>
      </c>
      <c r="Y19">
        <v>60</v>
      </c>
      <c r="AC19">
        <v>500</v>
      </c>
      <c r="AE19">
        <v>60</v>
      </c>
      <c r="AF19" s="38" t="s">
        <v>107</v>
      </c>
      <c r="AG19">
        <v>8.3</v>
      </c>
      <c r="AH19">
        <f t="shared" si="2"/>
        <v>9.225000000000001</v>
      </c>
    </row>
    <row r="20" spans="1:35" s="42" customFormat="1" ht="12.75">
      <c r="A20" s="42">
        <v>7</v>
      </c>
      <c r="B20" s="42">
        <v>7</v>
      </c>
      <c r="C20" s="43"/>
      <c r="D20" s="43"/>
      <c r="E20" s="44"/>
      <c r="F20" s="43"/>
      <c r="G20" s="43"/>
      <c r="H20" s="43"/>
      <c r="I20" s="43"/>
      <c r="J20" s="43"/>
      <c r="K20" s="43"/>
      <c r="L20" s="43"/>
      <c r="M20" s="43"/>
      <c r="N20" s="43"/>
      <c r="P20" s="43"/>
      <c r="Q20" s="44"/>
      <c r="R20" s="45"/>
      <c r="S20" s="45"/>
      <c r="AF20" s="44"/>
      <c r="AH20" s="42">
        <f t="shared" si="2"/>
        <v>0</v>
      </c>
      <c r="AI20" s="46"/>
    </row>
    <row r="21" spans="1:34" ht="12.75">
      <c r="A21">
        <v>8</v>
      </c>
      <c r="B21">
        <v>8</v>
      </c>
      <c r="C21" s="33">
        <v>300</v>
      </c>
      <c r="D21" s="33" t="s">
        <v>77</v>
      </c>
      <c r="E21" s="33"/>
      <c r="F21" s="33" t="s">
        <v>77</v>
      </c>
      <c r="G21" s="33" t="s">
        <v>77</v>
      </c>
      <c r="H21" s="33">
        <v>166</v>
      </c>
      <c r="I21" s="33" t="s">
        <v>77</v>
      </c>
      <c r="J21" s="33"/>
      <c r="K21" s="33" t="s">
        <v>77</v>
      </c>
      <c r="L21" s="33">
        <v>65</v>
      </c>
      <c r="M21" s="33"/>
      <c r="N21" s="33"/>
      <c r="P21" s="33"/>
      <c r="Q21" s="38" t="s">
        <v>143</v>
      </c>
      <c r="R21" s="7"/>
      <c r="S21" s="7"/>
      <c r="T21">
        <v>60</v>
      </c>
      <c r="U21">
        <v>60</v>
      </c>
      <c r="V21">
        <v>60</v>
      </c>
      <c r="X21">
        <v>125</v>
      </c>
      <c r="Y21">
        <v>60</v>
      </c>
      <c r="AC21">
        <v>500</v>
      </c>
      <c r="AD21">
        <v>1000</v>
      </c>
      <c r="AF21" s="38">
        <v>9</v>
      </c>
      <c r="AG21">
        <v>6.3</v>
      </c>
      <c r="AH21">
        <f t="shared" si="2"/>
        <v>8.165</v>
      </c>
    </row>
    <row r="22" spans="1:34" ht="12.75">
      <c r="A22">
        <v>9</v>
      </c>
      <c r="B22">
        <v>9</v>
      </c>
      <c r="C22" s="33">
        <v>300</v>
      </c>
      <c r="D22" s="33"/>
      <c r="E22" s="33"/>
      <c r="F22" s="33"/>
      <c r="G22" s="33"/>
      <c r="I22" s="33"/>
      <c r="J22" s="33"/>
      <c r="K22" s="33"/>
      <c r="L22" s="33"/>
      <c r="M22" s="33"/>
      <c r="N22" s="33"/>
      <c r="O22" s="39"/>
      <c r="P22" s="38" t="s">
        <v>77</v>
      </c>
      <c r="Q22" s="38"/>
      <c r="R22" s="7"/>
      <c r="S22" s="7"/>
      <c r="AF22" s="38"/>
      <c r="AH22">
        <f t="shared" si="2"/>
        <v>0</v>
      </c>
    </row>
    <row r="23" spans="1:34" s="42" customFormat="1" ht="12.75">
      <c r="A23" s="42">
        <v>10</v>
      </c>
      <c r="B23" s="42">
        <v>10</v>
      </c>
      <c r="C23" s="43"/>
      <c r="D23" s="43"/>
      <c r="E23" s="44"/>
      <c r="F23" s="43"/>
      <c r="G23" s="43"/>
      <c r="H23" s="43"/>
      <c r="I23" s="43"/>
      <c r="J23" s="43"/>
      <c r="K23" s="43"/>
      <c r="L23" s="43"/>
      <c r="M23" s="43"/>
      <c r="N23" s="43"/>
      <c r="P23" s="43"/>
      <c r="Q23" s="44"/>
      <c r="R23" s="45"/>
      <c r="S23" s="45"/>
      <c r="AF23" s="44"/>
      <c r="AH23" s="42">
        <f t="shared" si="2"/>
        <v>0</v>
      </c>
    </row>
    <row r="24" spans="1:34" ht="12.75">
      <c r="A24">
        <v>11</v>
      </c>
      <c r="B24">
        <v>11</v>
      </c>
      <c r="C24" s="33">
        <v>250</v>
      </c>
      <c r="D24" s="33" t="s">
        <v>77</v>
      </c>
      <c r="E24" s="33" t="s">
        <v>77</v>
      </c>
      <c r="F24" s="33" t="s">
        <v>77</v>
      </c>
      <c r="G24" s="38" t="s">
        <v>77</v>
      </c>
      <c r="H24" s="33">
        <v>167</v>
      </c>
      <c r="I24" s="33" t="s">
        <v>77</v>
      </c>
      <c r="J24" s="33"/>
      <c r="K24" s="33" t="s">
        <v>77</v>
      </c>
      <c r="L24" s="33">
        <v>64</v>
      </c>
      <c r="M24" s="33"/>
      <c r="N24" s="33"/>
      <c r="O24" s="39"/>
      <c r="P24" s="33"/>
      <c r="Q24" s="38" t="s">
        <v>100</v>
      </c>
      <c r="R24" s="7"/>
      <c r="S24" s="7"/>
      <c r="T24">
        <v>60</v>
      </c>
      <c r="U24">
        <v>60</v>
      </c>
      <c r="V24">
        <v>60</v>
      </c>
      <c r="X24">
        <v>125</v>
      </c>
      <c r="Y24">
        <v>60</v>
      </c>
      <c r="AC24">
        <v>500</v>
      </c>
      <c r="AE24">
        <v>60</v>
      </c>
      <c r="AF24" s="38">
        <v>7</v>
      </c>
      <c r="AG24">
        <v>6.9</v>
      </c>
      <c r="AH24">
        <f t="shared" si="2"/>
        <v>7.825</v>
      </c>
    </row>
    <row r="25" spans="1:34" ht="12.75">
      <c r="A25">
        <v>12</v>
      </c>
      <c r="B25">
        <v>12</v>
      </c>
      <c r="C25" s="33">
        <v>200</v>
      </c>
      <c r="D25" s="33"/>
      <c r="E25" s="38"/>
      <c r="F25" s="33"/>
      <c r="G25" s="33"/>
      <c r="H25" s="33"/>
      <c r="I25" s="33"/>
      <c r="J25" s="33"/>
      <c r="K25" s="33"/>
      <c r="L25" s="33"/>
      <c r="M25" s="33"/>
      <c r="N25" s="33"/>
      <c r="P25" s="38" t="s">
        <v>77</v>
      </c>
      <c r="Q25" s="38"/>
      <c r="R25" s="7"/>
      <c r="S25" s="7"/>
      <c r="AF25" s="33"/>
      <c r="AH25">
        <f t="shared" si="2"/>
        <v>0</v>
      </c>
    </row>
    <row r="26" spans="1:34" s="46" customFormat="1" ht="12.75">
      <c r="A26" s="46">
        <v>13</v>
      </c>
      <c r="B26" s="46">
        <v>13</v>
      </c>
      <c r="C26" s="44"/>
      <c r="D26" s="44"/>
      <c r="E26" s="43"/>
      <c r="F26" s="43"/>
      <c r="G26" s="43"/>
      <c r="I26" s="43"/>
      <c r="J26" s="43"/>
      <c r="K26" s="43"/>
      <c r="L26" s="43"/>
      <c r="M26" s="43"/>
      <c r="N26" s="43"/>
      <c r="P26" s="43"/>
      <c r="Q26" s="44"/>
      <c r="R26" s="47"/>
      <c r="T26" s="42"/>
      <c r="U26" s="42"/>
      <c r="V26" s="42"/>
      <c r="W26" s="42"/>
      <c r="X26" s="42"/>
      <c r="Y26" s="42"/>
      <c r="AF26" s="48"/>
      <c r="AG26" s="42"/>
      <c r="AH26" s="42">
        <f t="shared" si="2"/>
        <v>0</v>
      </c>
    </row>
    <row r="27" spans="1:35" s="10" customFormat="1" ht="12.75">
      <c r="A27" s="10">
        <v>14</v>
      </c>
      <c r="B27" s="10">
        <v>14</v>
      </c>
      <c r="C27" s="36">
        <v>200</v>
      </c>
      <c r="D27" s="33" t="s">
        <v>77</v>
      </c>
      <c r="E27" s="38"/>
      <c r="F27" s="33" t="s">
        <v>77</v>
      </c>
      <c r="G27" s="33" t="s">
        <v>77</v>
      </c>
      <c r="H27" s="33">
        <v>168</v>
      </c>
      <c r="I27" s="33" t="s">
        <v>77</v>
      </c>
      <c r="J27" s="33"/>
      <c r="K27" s="33" t="s">
        <v>77</v>
      </c>
      <c r="L27" s="33">
        <v>63</v>
      </c>
      <c r="M27" s="33"/>
      <c r="N27" s="33" t="s">
        <v>77</v>
      </c>
      <c r="O27" s="36" t="s">
        <v>77</v>
      </c>
      <c r="P27" s="33"/>
      <c r="Q27" s="35" t="s">
        <v>89</v>
      </c>
      <c r="R27" s="11"/>
      <c r="S27" s="11"/>
      <c r="T27">
        <v>60</v>
      </c>
      <c r="U27">
        <v>60</v>
      </c>
      <c r="V27">
        <v>60</v>
      </c>
      <c r="W27"/>
      <c r="X27">
        <v>125</v>
      </c>
      <c r="Y27">
        <v>60</v>
      </c>
      <c r="Z27"/>
      <c r="AA27"/>
      <c r="AB27"/>
      <c r="AC27">
        <v>500</v>
      </c>
      <c r="AD27">
        <v>1000</v>
      </c>
      <c r="AE27">
        <v>60</v>
      </c>
      <c r="AF27" s="36">
        <v>17</v>
      </c>
      <c r="AG27">
        <v>1.6</v>
      </c>
      <c r="AH27">
        <f t="shared" si="2"/>
        <v>3.5250000000000004</v>
      </c>
      <c r="AI27" s="25"/>
    </row>
    <row r="28" spans="1:35" s="10" customFormat="1" ht="12.75">
      <c r="A28" s="10">
        <v>15</v>
      </c>
      <c r="B28" s="10">
        <v>15</v>
      </c>
      <c r="C28" s="36">
        <v>180</v>
      </c>
      <c r="D28" s="33" t="s">
        <v>77</v>
      </c>
      <c r="E28" s="33" t="s">
        <v>77</v>
      </c>
      <c r="F28" s="33" t="s">
        <v>77</v>
      </c>
      <c r="G28" s="33" t="s">
        <v>77</v>
      </c>
      <c r="H28" s="33">
        <v>169</v>
      </c>
      <c r="I28" s="33" t="s">
        <v>77</v>
      </c>
      <c r="J28" s="33"/>
      <c r="K28" s="33" t="s">
        <v>77</v>
      </c>
      <c r="L28" s="33">
        <v>62</v>
      </c>
      <c r="M28" s="33"/>
      <c r="N28" s="33"/>
      <c r="O28" s="36"/>
      <c r="P28" s="33"/>
      <c r="Q28" s="35" t="s">
        <v>91</v>
      </c>
      <c r="R28" s="11"/>
      <c r="T28">
        <v>60</v>
      </c>
      <c r="U28">
        <v>60</v>
      </c>
      <c r="V28">
        <v>60</v>
      </c>
      <c r="W28"/>
      <c r="X28">
        <v>125</v>
      </c>
      <c r="Y28">
        <v>60</v>
      </c>
      <c r="Z28"/>
      <c r="AA28"/>
      <c r="AB28"/>
      <c r="AC28">
        <v>500</v>
      </c>
      <c r="AE28" s="10">
        <v>60</v>
      </c>
      <c r="AF28" s="35">
        <v>19</v>
      </c>
      <c r="AG28" s="10">
        <v>8.25</v>
      </c>
      <c r="AH28">
        <f t="shared" si="2"/>
        <v>9.175</v>
      </c>
      <c r="AI28" s="25"/>
    </row>
    <row r="29" spans="1:34" s="10" customFormat="1" ht="12.75">
      <c r="A29" s="10">
        <v>16</v>
      </c>
      <c r="B29" s="10">
        <v>16</v>
      </c>
      <c r="C29" s="36">
        <v>160</v>
      </c>
      <c r="D29" s="33"/>
      <c r="E29" s="33"/>
      <c r="F29" s="33"/>
      <c r="G29" s="33"/>
      <c r="I29" s="33"/>
      <c r="J29" s="33"/>
      <c r="K29" s="33"/>
      <c r="L29" s="33"/>
      <c r="M29" s="33"/>
      <c r="N29" s="33"/>
      <c r="P29" s="38" t="s">
        <v>77</v>
      </c>
      <c r="Q29" s="35"/>
      <c r="R29" s="11"/>
      <c r="S29" s="11"/>
      <c r="T29"/>
      <c r="U29"/>
      <c r="V29"/>
      <c r="W29"/>
      <c r="X29"/>
      <c r="AF29" s="35"/>
      <c r="AH29">
        <f t="shared" si="2"/>
        <v>0</v>
      </c>
    </row>
    <row r="30" spans="1:34" s="10" customFormat="1" ht="12.75">
      <c r="A30" s="10">
        <v>17</v>
      </c>
      <c r="B30" s="10">
        <v>17</v>
      </c>
      <c r="C30" s="36">
        <v>150</v>
      </c>
      <c r="D30" s="33" t="s">
        <v>77</v>
      </c>
      <c r="E30" s="33" t="s">
        <v>77</v>
      </c>
      <c r="F30" s="33" t="s">
        <v>77</v>
      </c>
      <c r="G30" s="38" t="s">
        <v>77</v>
      </c>
      <c r="H30" s="33">
        <v>170</v>
      </c>
      <c r="I30" s="33" t="s">
        <v>77</v>
      </c>
      <c r="J30" s="33"/>
      <c r="K30" s="33" t="s">
        <v>77</v>
      </c>
      <c r="L30" s="33">
        <v>61</v>
      </c>
      <c r="M30" s="33"/>
      <c r="N30" s="33"/>
      <c r="P30" s="33"/>
      <c r="Q30" s="35">
        <v>1</v>
      </c>
      <c r="R30" s="11"/>
      <c r="S30" s="11"/>
      <c r="T30">
        <v>60</v>
      </c>
      <c r="U30">
        <v>60</v>
      </c>
      <c r="V30">
        <v>60</v>
      </c>
      <c r="W30"/>
      <c r="X30">
        <v>125</v>
      </c>
      <c r="Y30">
        <v>60</v>
      </c>
      <c r="Z30"/>
      <c r="AA30"/>
      <c r="AB30"/>
      <c r="AC30">
        <v>500</v>
      </c>
      <c r="AE30" s="10">
        <v>60</v>
      </c>
      <c r="AF30" s="35">
        <v>20</v>
      </c>
      <c r="AG30" s="10">
        <v>7.8</v>
      </c>
      <c r="AH30">
        <f t="shared" si="2"/>
        <v>8.725</v>
      </c>
    </row>
    <row r="31" spans="1:35" s="10" customFormat="1" ht="12.75">
      <c r="A31" s="10">
        <v>18</v>
      </c>
      <c r="B31" s="10">
        <v>18</v>
      </c>
      <c r="C31" s="36">
        <v>125</v>
      </c>
      <c r="D31" s="33" t="s">
        <v>77</v>
      </c>
      <c r="E31" s="38" t="s">
        <v>77</v>
      </c>
      <c r="F31" s="33" t="s">
        <v>77</v>
      </c>
      <c r="G31" s="33" t="s">
        <v>77</v>
      </c>
      <c r="H31" s="33">
        <v>171</v>
      </c>
      <c r="I31" s="33" t="s">
        <v>77</v>
      </c>
      <c r="J31" s="33"/>
      <c r="K31" s="33" t="s">
        <v>77</v>
      </c>
      <c r="L31" s="33">
        <v>60</v>
      </c>
      <c r="M31" s="33"/>
      <c r="N31" s="33"/>
      <c r="P31" s="33"/>
      <c r="Q31" s="35">
        <v>24</v>
      </c>
      <c r="R31" s="11"/>
      <c r="S31" s="11"/>
      <c r="T31">
        <v>60</v>
      </c>
      <c r="U31">
        <v>60</v>
      </c>
      <c r="V31">
        <v>60</v>
      </c>
      <c r="W31"/>
      <c r="X31">
        <v>125</v>
      </c>
      <c r="Y31">
        <v>60</v>
      </c>
      <c r="Z31"/>
      <c r="AA31"/>
      <c r="AB31"/>
      <c r="AC31">
        <v>500</v>
      </c>
      <c r="AE31" s="10">
        <v>60</v>
      </c>
      <c r="AF31" s="35">
        <v>14</v>
      </c>
      <c r="AG31" s="10">
        <v>7.9</v>
      </c>
      <c r="AH31">
        <f t="shared" si="2"/>
        <v>8.825000000000001</v>
      </c>
      <c r="AI31" s="25"/>
    </row>
    <row r="32" spans="1:34" s="10" customFormat="1" ht="12.75">
      <c r="A32" s="10">
        <v>19</v>
      </c>
      <c r="B32" s="10">
        <v>19</v>
      </c>
      <c r="C32" s="36">
        <v>100</v>
      </c>
      <c r="D32" s="33"/>
      <c r="E32" s="33"/>
      <c r="F32" s="33"/>
      <c r="G32" s="33"/>
      <c r="I32" s="33"/>
      <c r="J32" s="33"/>
      <c r="K32" s="33"/>
      <c r="L32" s="33"/>
      <c r="M32" s="33"/>
      <c r="N32" s="33"/>
      <c r="P32" s="38" t="s">
        <v>77</v>
      </c>
      <c r="Q32" s="35"/>
      <c r="R32" s="11"/>
      <c r="S32" s="11"/>
      <c r="T32"/>
      <c r="U32"/>
      <c r="V32"/>
      <c r="W32"/>
      <c r="X32"/>
      <c r="Y32"/>
      <c r="AF32" s="35"/>
      <c r="AH32">
        <f t="shared" si="2"/>
        <v>0</v>
      </c>
    </row>
    <row r="33" spans="1:34" s="10" customFormat="1" ht="12.75">
      <c r="A33" s="10">
        <v>20</v>
      </c>
      <c r="B33" s="10">
        <v>20</v>
      </c>
      <c r="C33" s="36">
        <v>100</v>
      </c>
      <c r="D33" s="33" t="s">
        <v>77</v>
      </c>
      <c r="E33" s="38" t="s">
        <v>77</v>
      </c>
      <c r="F33" s="33" t="s">
        <v>77</v>
      </c>
      <c r="G33" s="33" t="s">
        <v>77</v>
      </c>
      <c r="H33" s="33">
        <v>172</v>
      </c>
      <c r="I33" s="33" t="s">
        <v>77</v>
      </c>
      <c r="J33" s="33"/>
      <c r="K33" s="33" t="s">
        <v>77</v>
      </c>
      <c r="L33" s="33">
        <v>59</v>
      </c>
      <c r="M33" s="33"/>
      <c r="N33" s="33"/>
      <c r="O33" s="36" t="s">
        <v>77</v>
      </c>
      <c r="P33" s="33"/>
      <c r="Q33" s="35">
        <v>14</v>
      </c>
      <c r="R33" s="11"/>
      <c r="S33" s="11"/>
      <c r="T33">
        <v>60</v>
      </c>
      <c r="U33">
        <v>60</v>
      </c>
      <c r="V33">
        <v>60</v>
      </c>
      <c r="W33"/>
      <c r="X33">
        <v>125</v>
      </c>
      <c r="Y33">
        <v>60</v>
      </c>
      <c r="Z33"/>
      <c r="AA33"/>
      <c r="AB33"/>
      <c r="AC33">
        <v>500</v>
      </c>
      <c r="AD33" s="10">
        <v>4000</v>
      </c>
      <c r="AF33" s="35">
        <v>3</v>
      </c>
      <c r="AG33" s="10">
        <v>2.8</v>
      </c>
      <c r="AH33">
        <f t="shared" si="2"/>
        <v>7.665</v>
      </c>
    </row>
    <row r="34" spans="1:34" s="10" customFormat="1" ht="12.75">
      <c r="A34" s="10">
        <v>21</v>
      </c>
      <c r="B34" s="10">
        <v>21</v>
      </c>
      <c r="C34" s="36">
        <v>75</v>
      </c>
      <c r="D34" s="33"/>
      <c r="E34" s="33"/>
      <c r="F34" s="33"/>
      <c r="G34" s="33"/>
      <c r="I34" s="33"/>
      <c r="J34" s="33"/>
      <c r="K34" s="33"/>
      <c r="L34" s="33"/>
      <c r="M34" s="33"/>
      <c r="N34" s="33"/>
      <c r="O34" s="36"/>
      <c r="P34" s="38" t="s">
        <v>77</v>
      </c>
      <c r="Q34" s="35"/>
      <c r="R34" s="11"/>
      <c r="S34" s="11"/>
      <c r="T34"/>
      <c r="U34"/>
      <c r="V34"/>
      <c r="W34"/>
      <c r="X34"/>
      <c r="AF34" s="36"/>
      <c r="AH34">
        <f t="shared" si="2"/>
        <v>0</v>
      </c>
    </row>
    <row r="35" spans="1:34" s="10" customFormat="1" ht="12.75">
      <c r="A35" s="10">
        <v>22</v>
      </c>
      <c r="B35" s="10">
        <v>22</v>
      </c>
      <c r="C35" s="36">
        <v>75</v>
      </c>
      <c r="D35" s="33" t="s">
        <v>77</v>
      </c>
      <c r="E35" s="38" t="s">
        <v>77</v>
      </c>
      <c r="F35" s="33" t="s">
        <v>77</v>
      </c>
      <c r="G35" s="33" t="s">
        <v>77</v>
      </c>
      <c r="H35" s="33">
        <v>173</v>
      </c>
      <c r="I35" s="33" t="s">
        <v>77</v>
      </c>
      <c r="J35" s="33"/>
      <c r="K35" s="33" t="s">
        <v>77</v>
      </c>
      <c r="L35" s="33">
        <v>58</v>
      </c>
      <c r="M35" s="33"/>
      <c r="N35" s="33" t="s">
        <v>77</v>
      </c>
      <c r="P35" s="33"/>
      <c r="Q35" s="35" t="s">
        <v>98</v>
      </c>
      <c r="R35" s="11"/>
      <c r="S35" s="11"/>
      <c r="T35">
        <v>60</v>
      </c>
      <c r="U35">
        <v>60</v>
      </c>
      <c r="V35">
        <v>60</v>
      </c>
      <c r="W35"/>
      <c r="X35">
        <v>125</v>
      </c>
      <c r="Y35">
        <v>60</v>
      </c>
      <c r="Z35"/>
      <c r="AA35"/>
      <c r="AB35"/>
      <c r="AC35">
        <v>500</v>
      </c>
      <c r="AD35" s="10">
        <v>4000</v>
      </c>
      <c r="AE35" s="10">
        <v>60</v>
      </c>
      <c r="AF35" s="36">
        <v>12</v>
      </c>
      <c r="AG35" s="10">
        <v>3.1</v>
      </c>
      <c r="AH35">
        <f t="shared" si="2"/>
        <v>8.025</v>
      </c>
    </row>
    <row r="36" spans="1:35" s="10" customFormat="1" ht="12.75">
      <c r="A36" s="10">
        <v>23</v>
      </c>
      <c r="B36" s="10">
        <v>23</v>
      </c>
      <c r="C36" s="36">
        <v>30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P36" s="38" t="s">
        <v>77</v>
      </c>
      <c r="Q36" s="35"/>
      <c r="R36" s="11"/>
      <c r="S36" s="11"/>
      <c r="T36"/>
      <c r="U36"/>
      <c r="V36"/>
      <c r="W36"/>
      <c r="X36"/>
      <c r="AF36" s="36"/>
      <c r="AH36">
        <f t="shared" si="2"/>
        <v>0</v>
      </c>
      <c r="AI36" s="25"/>
    </row>
    <row r="37" spans="1:35" s="10" customFormat="1" ht="12.75">
      <c r="A37" s="10">
        <v>24</v>
      </c>
      <c r="B37" s="10">
        <v>24</v>
      </c>
      <c r="C37" s="36">
        <v>30</v>
      </c>
      <c r="D37" s="33" t="s">
        <v>77</v>
      </c>
      <c r="E37" s="33" t="s">
        <v>77</v>
      </c>
      <c r="F37" s="33" t="s">
        <v>77</v>
      </c>
      <c r="G37" s="33" t="s">
        <v>77</v>
      </c>
      <c r="H37" s="33">
        <v>174</v>
      </c>
      <c r="I37" s="33" t="s">
        <v>77</v>
      </c>
      <c r="J37" s="33"/>
      <c r="K37" s="33" t="s">
        <v>77</v>
      </c>
      <c r="L37" s="33">
        <v>57</v>
      </c>
      <c r="M37" s="33"/>
      <c r="N37" s="33" t="s">
        <v>77</v>
      </c>
      <c r="O37" s="36" t="s">
        <v>77</v>
      </c>
      <c r="P37" s="33"/>
      <c r="Q37" s="35" t="s">
        <v>84</v>
      </c>
      <c r="R37" s="11"/>
      <c r="S37" s="11"/>
      <c r="T37">
        <v>60</v>
      </c>
      <c r="U37">
        <v>60</v>
      </c>
      <c r="V37">
        <v>60</v>
      </c>
      <c r="W37"/>
      <c r="X37">
        <v>125</v>
      </c>
      <c r="Y37">
        <v>60</v>
      </c>
      <c r="Z37"/>
      <c r="AA37"/>
      <c r="AB37"/>
      <c r="AC37">
        <v>500</v>
      </c>
      <c r="AD37" s="10">
        <v>800</v>
      </c>
      <c r="AE37" s="10">
        <v>60</v>
      </c>
      <c r="AF37" s="35">
        <v>2</v>
      </c>
      <c r="AG37" s="10">
        <v>0.8</v>
      </c>
      <c r="AH37">
        <f t="shared" si="2"/>
        <v>2.5250000000000004</v>
      </c>
      <c r="AI37" s="25"/>
    </row>
    <row r="38" spans="2:34" ht="12.75">
      <c r="B38" s="40" t="s">
        <v>113</v>
      </c>
      <c r="H38" s="33"/>
      <c r="Q38" s="38" t="s">
        <v>88</v>
      </c>
      <c r="AD38" s="10">
        <v>3200</v>
      </c>
      <c r="AE38" s="10"/>
      <c r="AF38" s="35" t="s">
        <v>103</v>
      </c>
      <c r="AG38" s="10">
        <v>0</v>
      </c>
      <c r="AH38">
        <f t="shared" si="2"/>
        <v>3.2</v>
      </c>
    </row>
    <row r="39" spans="8:34" ht="12.75">
      <c r="H39" s="33"/>
      <c r="AH39">
        <f>SUM(AH14:AH37)</f>
        <v>95.19500000000002</v>
      </c>
    </row>
  </sheetData>
  <sheetProtection/>
  <printOptions/>
  <pageMargins left="0.787401575" right="0.787401575" top="0.984251969" bottom="0.984251969" header="0.5" footer="0.5"/>
  <pageSetup orientation="portrait" paperSize="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K39"/>
  <sheetViews>
    <sheetView zoomScale="102" zoomScaleNormal="102" zoomScalePageLayoutView="0" workbookViewId="0" topLeftCell="A1">
      <selection activeCell="H3" sqref="H3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42786</v>
      </c>
      <c r="H2" s="41" t="s">
        <v>341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337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144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2103</v>
      </c>
    </row>
    <row r="8" ht="12.75">
      <c r="A8" t="s">
        <v>23</v>
      </c>
    </row>
    <row r="9" spans="4:30" ht="12.75">
      <c r="D9">
        <f>COUNTIF(D14:D37,"x")</f>
        <v>16</v>
      </c>
      <c r="E9">
        <f>COUNTIF(E14:E37,"x")</f>
        <v>9</v>
      </c>
      <c r="F9">
        <f>COUNTIF(F14:F37,"x")</f>
        <v>16</v>
      </c>
      <c r="G9">
        <f>COUNTIF(G14:G37,"x")</f>
        <v>0</v>
      </c>
      <c r="H9">
        <f>COUNTIF(H14:H37,"x")</f>
        <v>12</v>
      </c>
      <c r="J9">
        <f>COUNTIF(J14:J37,"x")</f>
        <v>16</v>
      </c>
      <c r="M9">
        <f>COUNTIF(M14:M37,"x")</f>
        <v>6</v>
      </c>
      <c r="N9">
        <f>COUNTIF(N14:N37,"x")</f>
        <v>9</v>
      </c>
      <c r="O9">
        <v>18</v>
      </c>
      <c r="R9">
        <f>COUNT(R14:R37)</f>
        <v>16</v>
      </c>
      <c r="S9">
        <f aca="true" t="shared" si="0" ref="S9:AD9">COUNT(S14:S37)</f>
        <v>16</v>
      </c>
      <c r="T9">
        <f t="shared" si="0"/>
        <v>16</v>
      </c>
      <c r="U9">
        <f t="shared" si="0"/>
        <v>16</v>
      </c>
      <c r="V9">
        <f t="shared" si="0"/>
        <v>9</v>
      </c>
      <c r="W9">
        <f t="shared" si="0"/>
        <v>16</v>
      </c>
      <c r="X9">
        <f t="shared" si="0"/>
        <v>16</v>
      </c>
      <c r="Y9">
        <f t="shared" si="0"/>
        <v>16</v>
      </c>
      <c r="Z9">
        <f t="shared" si="0"/>
        <v>16</v>
      </c>
      <c r="AA9">
        <f t="shared" si="0"/>
        <v>0</v>
      </c>
      <c r="AB9">
        <f t="shared" si="0"/>
        <v>10</v>
      </c>
      <c r="AC9">
        <f t="shared" si="0"/>
        <v>8</v>
      </c>
      <c r="AD9">
        <f t="shared" si="0"/>
        <v>16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4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57" t="s">
        <v>298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5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56" t="s">
        <v>18</v>
      </c>
      <c r="AE12" s="21"/>
      <c r="AF12" s="14" t="s">
        <v>7</v>
      </c>
      <c r="AG12" s="23" t="s">
        <v>7</v>
      </c>
      <c r="AI12" s="2" t="s">
        <v>3</v>
      </c>
    </row>
    <row r="13" spans="1:3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2.75">
      <c r="A14" s="52">
        <v>1</v>
      </c>
      <c r="B14" s="52">
        <v>1</v>
      </c>
      <c r="C14" s="38">
        <v>2103</v>
      </c>
      <c r="D14" s="53" t="s">
        <v>77</v>
      </c>
      <c r="E14" s="53"/>
      <c r="F14" s="53" t="s">
        <v>77</v>
      </c>
      <c r="G14" s="53"/>
      <c r="H14" s="53"/>
      <c r="I14" s="53"/>
      <c r="J14" s="53" t="s">
        <v>77</v>
      </c>
      <c r="K14" s="53"/>
      <c r="L14" s="53"/>
      <c r="M14" s="35" t="s">
        <v>77</v>
      </c>
      <c r="N14" s="36" t="s">
        <v>77</v>
      </c>
      <c r="O14" s="35">
        <v>14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125</v>
      </c>
      <c r="W14" s="52">
        <v>60</v>
      </c>
      <c r="X14" s="52">
        <v>60</v>
      </c>
      <c r="Y14" s="52">
        <v>15</v>
      </c>
      <c r="Z14" s="52">
        <v>15</v>
      </c>
      <c r="AA14" s="25"/>
      <c r="AB14" s="25">
        <v>1000</v>
      </c>
      <c r="AC14" s="52">
        <v>60</v>
      </c>
      <c r="AD14" s="52">
        <v>60</v>
      </c>
      <c r="AE14" s="53">
        <v>1</v>
      </c>
      <c r="AF14" s="55">
        <v>4.8</v>
      </c>
      <c r="AG14" s="52">
        <f>(SUM(R14:AD14)/1000)+AF14</f>
        <v>6.475</v>
      </c>
      <c r="AH14" s="52"/>
      <c r="AI14" s="52">
        <v>1</v>
      </c>
    </row>
    <row r="15" spans="1:35" ht="12.75">
      <c r="A15" s="52">
        <v>2</v>
      </c>
      <c r="B15" s="52">
        <v>2</v>
      </c>
      <c r="C15" s="53">
        <v>2029</v>
      </c>
      <c r="D15" s="53" t="s">
        <v>77</v>
      </c>
      <c r="E15" s="53" t="s">
        <v>77</v>
      </c>
      <c r="F15" s="53" t="s">
        <v>77</v>
      </c>
      <c r="G15" s="53"/>
      <c r="H15" s="35" t="s">
        <v>77</v>
      </c>
      <c r="I15" s="53"/>
      <c r="J15" s="53" t="s">
        <v>77</v>
      </c>
      <c r="K15" s="53"/>
      <c r="L15" s="53"/>
      <c r="M15" s="53"/>
      <c r="N15" s="36"/>
      <c r="O15" s="35" t="s">
        <v>241</v>
      </c>
      <c r="P15" s="54"/>
      <c r="Q15" s="54"/>
      <c r="R15" s="52">
        <v>60</v>
      </c>
      <c r="S15" s="52">
        <v>60</v>
      </c>
      <c r="T15" s="52">
        <v>60</v>
      </c>
      <c r="U15" s="52">
        <v>100</v>
      </c>
      <c r="V15" s="52"/>
      <c r="W15" s="52">
        <v>60</v>
      </c>
      <c r="X15" s="52">
        <v>60</v>
      </c>
      <c r="Y15" s="52">
        <v>15</v>
      </c>
      <c r="Z15" s="52">
        <v>15</v>
      </c>
      <c r="AA15" s="25"/>
      <c r="AB15" s="25">
        <v>1000</v>
      </c>
      <c r="AC15" s="52">
        <v>60</v>
      </c>
      <c r="AD15" s="52">
        <v>60</v>
      </c>
      <c r="AE15" s="53">
        <v>2</v>
      </c>
      <c r="AF15" s="52">
        <v>1.8</v>
      </c>
      <c r="AG15" s="52">
        <f aca="true" t="shared" si="1" ref="AG15:AG28">(SUM(R15:AD15)/1000)+AF15</f>
        <v>3.35</v>
      </c>
      <c r="AH15" s="52"/>
      <c r="AI15" s="52">
        <v>2</v>
      </c>
    </row>
    <row r="16" spans="1:35" ht="12.75">
      <c r="A16" s="52">
        <v>3</v>
      </c>
      <c r="B16" s="52">
        <v>3</v>
      </c>
      <c r="C16" s="53">
        <v>1929</v>
      </c>
      <c r="D16" s="53" t="s">
        <v>77</v>
      </c>
      <c r="E16" s="53"/>
      <c r="F16" s="53" t="s">
        <v>77</v>
      </c>
      <c r="G16" s="53"/>
      <c r="H16" s="53"/>
      <c r="I16" s="52"/>
      <c r="J16" s="53" t="s">
        <v>77</v>
      </c>
      <c r="K16" s="53"/>
      <c r="L16" s="53"/>
      <c r="M16" s="53"/>
      <c r="N16" s="53"/>
      <c r="O16" s="35">
        <v>19</v>
      </c>
      <c r="P16" s="54"/>
      <c r="Q16" s="54"/>
      <c r="R16" s="52">
        <v>60</v>
      </c>
      <c r="S16" s="52">
        <v>60</v>
      </c>
      <c r="T16" s="52">
        <v>60</v>
      </c>
      <c r="U16" s="52">
        <v>100</v>
      </c>
      <c r="V16" s="52">
        <v>125</v>
      </c>
      <c r="W16" s="52">
        <v>60</v>
      </c>
      <c r="X16" s="52">
        <v>60</v>
      </c>
      <c r="Y16" s="52">
        <v>15</v>
      </c>
      <c r="Z16" s="52">
        <v>15</v>
      </c>
      <c r="AA16" s="25"/>
      <c r="AB16" s="52"/>
      <c r="AC16" s="52"/>
      <c r="AD16" s="52">
        <v>60</v>
      </c>
      <c r="AE16" s="53">
        <v>3</v>
      </c>
      <c r="AF16" s="52">
        <v>7.3</v>
      </c>
      <c r="AG16" s="52">
        <f t="shared" si="1"/>
        <v>7.915</v>
      </c>
      <c r="AH16" s="52"/>
      <c r="AI16" s="52">
        <v>3</v>
      </c>
    </row>
    <row r="17" spans="1:35" ht="12.75">
      <c r="A17" s="52">
        <v>4</v>
      </c>
      <c r="B17" s="52">
        <v>4</v>
      </c>
      <c r="C17" s="53">
        <v>1721</v>
      </c>
      <c r="D17" s="53" t="s">
        <v>77</v>
      </c>
      <c r="E17" s="53"/>
      <c r="F17" s="53" t="s">
        <v>77</v>
      </c>
      <c r="G17" s="53"/>
      <c r="H17" s="35"/>
      <c r="I17" s="53"/>
      <c r="J17" s="53" t="s">
        <v>77</v>
      </c>
      <c r="K17" s="53"/>
      <c r="L17" s="53"/>
      <c r="M17" s="35"/>
      <c r="N17" s="36"/>
      <c r="O17" s="35" t="s">
        <v>167</v>
      </c>
      <c r="P17" s="54"/>
      <c r="Q17" s="54"/>
      <c r="R17" s="52">
        <v>60</v>
      </c>
      <c r="S17" s="52">
        <v>60</v>
      </c>
      <c r="T17" s="52">
        <v>60</v>
      </c>
      <c r="U17" s="52">
        <v>100</v>
      </c>
      <c r="V17" s="52"/>
      <c r="W17" s="52">
        <v>60</v>
      </c>
      <c r="X17" s="52">
        <v>60</v>
      </c>
      <c r="Y17" s="52">
        <v>15</v>
      </c>
      <c r="Z17" s="52">
        <v>15</v>
      </c>
      <c r="AA17" s="25"/>
      <c r="AB17" s="52"/>
      <c r="AC17" s="52"/>
      <c r="AD17" s="58">
        <v>60</v>
      </c>
      <c r="AE17" s="53">
        <v>4</v>
      </c>
      <c r="AF17" s="52">
        <v>8.4</v>
      </c>
      <c r="AG17" s="52">
        <f t="shared" si="1"/>
        <v>8.89</v>
      </c>
      <c r="AH17" s="52"/>
      <c r="AI17" s="52">
        <v>4</v>
      </c>
    </row>
    <row r="18" spans="1:36" ht="12.75">
      <c r="A18" s="52">
        <v>5</v>
      </c>
      <c r="B18" s="52">
        <v>5</v>
      </c>
      <c r="C18" s="53">
        <v>1516</v>
      </c>
      <c r="D18" s="53" t="s">
        <v>77</v>
      </c>
      <c r="E18" s="53" t="s">
        <v>77</v>
      </c>
      <c r="F18" s="53" t="s">
        <v>77</v>
      </c>
      <c r="G18" s="53"/>
      <c r="H18" s="53" t="s">
        <v>77</v>
      </c>
      <c r="I18" s="53"/>
      <c r="J18" s="53" t="s">
        <v>77</v>
      </c>
      <c r="K18" s="53"/>
      <c r="L18" s="53"/>
      <c r="M18" s="53" t="s">
        <v>77</v>
      </c>
      <c r="N18" s="36" t="s">
        <v>77</v>
      </c>
      <c r="O18" s="35" t="s">
        <v>215</v>
      </c>
      <c r="P18" s="54"/>
      <c r="Q18" s="54"/>
      <c r="R18" s="52">
        <v>60</v>
      </c>
      <c r="S18" s="52">
        <v>60</v>
      </c>
      <c r="T18" s="52">
        <v>60</v>
      </c>
      <c r="U18" s="52">
        <v>100</v>
      </c>
      <c r="V18" s="52"/>
      <c r="W18" s="52">
        <v>60</v>
      </c>
      <c r="X18" s="52">
        <v>60</v>
      </c>
      <c r="Y18" s="52">
        <v>15</v>
      </c>
      <c r="Z18" s="52">
        <v>15</v>
      </c>
      <c r="AA18" s="25"/>
      <c r="AB18" s="25">
        <v>1000</v>
      </c>
      <c r="AC18" s="52"/>
      <c r="AD18" s="58">
        <v>60</v>
      </c>
      <c r="AE18" s="53">
        <v>5</v>
      </c>
      <c r="AF18" s="52">
        <v>6.2</v>
      </c>
      <c r="AG18" s="52">
        <f t="shared" si="1"/>
        <v>7.69</v>
      </c>
      <c r="AH18" s="52"/>
      <c r="AI18" s="29">
        <v>5</v>
      </c>
      <c r="AJ18" s="29" t="s">
        <v>274</v>
      </c>
    </row>
    <row r="19" spans="1:35" ht="12.75">
      <c r="A19" s="52">
        <v>6</v>
      </c>
      <c r="B19" s="52">
        <v>6</v>
      </c>
      <c r="C19" s="53">
        <v>1510</v>
      </c>
      <c r="D19" s="82"/>
      <c r="E19" s="82"/>
      <c r="F19" s="82"/>
      <c r="G19" s="82"/>
      <c r="H19" s="83"/>
      <c r="I19" s="82"/>
      <c r="J19" s="82"/>
      <c r="K19" s="82"/>
      <c r="L19" s="82"/>
      <c r="M19" s="83"/>
      <c r="N19" s="84"/>
      <c r="O19" s="83"/>
      <c r="P19" s="85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2"/>
      <c r="AF19" s="86"/>
      <c r="AG19" s="86"/>
      <c r="AH19" s="86"/>
      <c r="AI19" s="52">
        <v>6</v>
      </c>
    </row>
    <row r="20" spans="1:35" ht="12.75">
      <c r="A20" s="52">
        <v>7</v>
      </c>
      <c r="B20" s="52">
        <v>7</v>
      </c>
      <c r="C20" s="53">
        <v>1132</v>
      </c>
      <c r="D20" s="53" t="s">
        <v>77</v>
      </c>
      <c r="E20" s="53" t="s">
        <v>77</v>
      </c>
      <c r="F20" s="53" t="s">
        <v>77</v>
      </c>
      <c r="G20" s="53"/>
      <c r="H20" s="53" t="s">
        <v>77</v>
      </c>
      <c r="I20" s="53"/>
      <c r="J20" s="53" t="s">
        <v>77</v>
      </c>
      <c r="K20" s="53"/>
      <c r="L20" s="53"/>
      <c r="M20" s="53"/>
      <c r="N20" s="53" t="s">
        <v>77</v>
      </c>
      <c r="O20" s="35" t="s">
        <v>260</v>
      </c>
      <c r="P20" s="54"/>
      <c r="Q20" s="54"/>
      <c r="R20" s="52">
        <v>60</v>
      </c>
      <c r="S20" s="52">
        <v>60</v>
      </c>
      <c r="T20" s="52">
        <v>60</v>
      </c>
      <c r="U20" s="52">
        <v>100</v>
      </c>
      <c r="V20" s="52">
        <v>125</v>
      </c>
      <c r="W20" s="52">
        <v>60</v>
      </c>
      <c r="X20" s="52">
        <v>60</v>
      </c>
      <c r="Y20" s="52">
        <v>15</v>
      </c>
      <c r="Z20" s="52">
        <v>15</v>
      </c>
      <c r="AA20" s="25"/>
      <c r="AB20" s="25">
        <v>1000</v>
      </c>
      <c r="AC20" s="52"/>
      <c r="AD20" s="58">
        <v>60</v>
      </c>
      <c r="AE20" s="53">
        <v>7</v>
      </c>
      <c r="AF20" s="52">
        <v>4</v>
      </c>
      <c r="AG20" s="52">
        <f t="shared" si="1"/>
        <v>5.615</v>
      </c>
      <c r="AH20" s="10"/>
      <c r="AI20" s="52">
        <v>7</v>
      </c>
    </row>
    <row r="21" spans="1:35" ht="12.75">
      <c r="A21" s="52">
        <v>8</v>
      </c>
      <c r="B21" s="52">
        <v>8</v>
      </c>
      <c r="C21" s="53">
        <v>1011</v>
      </c>
      <c r="D21" s="82"/>
      <c r="E21" s="82"/>
      <c r="F21" s="82"/>
      <c r="G21" s="82"/>
      <c r="H21" s="83"/>
      <c r="I21" s="82"/>
      <c r="J21" s="82"/>
      <c r="K21" s="82"/>
      <c r="L21" s="82"/>
      <c r="M21" s="83"/>
      <c r="N21" s="84"/>
      <c r="O21" s="83"/>
      <c r="P21" s="85"/>
      <c r="Q21" s="85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2"/>
      <c r="AF21" s="86"/>
      <c r="AG21" s="86"/>
      <c r="AH21" s="86"/>
      <c r="AI21" s="52">
        <v>8</v>
      </c>
    </row>
    <row r="22" spans="1:35" ht="12.75">
      <c r="A22" s="52">
        <v>9</v>
      </c>
      <c r="B22" s="52">
        <v>9</v>
      </c>
      <c r="C22" s="53">
        <v>806</v>
      </c>
      <c r="D22" s="53" t="s">
        <v>77</v>
      </c>
      <c r="E22" s="53" t="s">
        <v>77</v>
      </c>
      <c r="F22" s="53" t="s">
        <v>77</v>
      </c>
      <c r="G22" s="53"/>
      <c r="H22" s="35"/>
      <c r="I22" s="53"/>
      <c r="J22" s="53" t="s">
        <v>77</v>
      </c>
      <c r="K22" s="53"/>
      <c r="L22" s="53"/>
      <c r="M22" s="53"/>
      <c r="N22" s="36" t="s">
        <v>77</v>
      </c>
      <c r="O22" s="35" t="s">
        <v>248</v>
      </c>
      <c r="P22" s="54"/>
      <c r="Q22" s="54"/>
      <c r="R22" s="52">
        <v>60</v>
      </c>
      <c r="S22" s="52">
        <v>60</v>
      </c>
      <c r="T22" s="52">
        <v>60</v>
      </c>
      <c r="U22" s="52">
        <v>100</v>
      </c>
      <c r="V22" s="52">
        <v>125</v>
      </c>
      <c r="W22" s="52">
        <v>60</v>
      </c>
      <c r="X22" s="52">
        <v>60</v>
      </c>
      <c r="Y22" s="52">
        <v>15</v>
      </c>
      <c r="Z22" s="52">
        <v>15</v>
      </c>
      <c r="AA22" s="25"/>
      <c r="AB22" s="52"/>
      <c r="AC22" s="52"/>
      <c r="AD22" s="58">
        <v>60</v>
      </c>
      <c r="AE22" s="53">
        <v>9</v>
      </c>
      <c r="AF22" s="52">
        <v>4</v>
      </c>
      <c r="AG22" s="52">
        <f t="shared" si="1"/>
        <v>4.615</v>
      </c>
      <c r="AH22" s="52"/>
      <c r="AI22" s="52">
        <v>9</v>
      </c>
    </row>
    <row r="23" spans="1:35" ht="12.75">
      <c r="A23" s="52">
        <v>10</v>
      </c>
      <c r="B23" s="52">
        <v>10</v>
      </c>
      <c r="C23" s="53">
        <v>608</v>
      </c>
      <c r="D23" s="53" t="s">
        <v>77</v>
      </c>
      <c r="E23" s="53" t="s">
        <v>77</v>
      </c>
      <c r="F23" s="53" t="s">
        <v>77</v>
      </c>
      <c r="G23" s="53"/>
      <c r="H23" s="53" t="s">
        <v>77</v>
      </c>
      <c r="I23" s="53"/>
      <c r="J23" s="53" t="s">
        <v>77</v>
      </c>
      <c r="K23" s="53"/>
      <c r="L23" s="53"/>
      <c r="M23" s="53" t="s">
        <v>77</v>
      </c>
      <c r="N23" s="53"/>
      <c r="O23" s="35" t="s">
        <v>239</v>
      </c>
      <c r="P23" s="54"/>
      <c r="Q23" s="54"/>
      <c r="R23" s="52">
        <v>60</v>
      </c>
      <c r="S23" s="52">
        <v>60</v>
      </c>
      <c r="T23" s="52">
        <v>60</v>
      </c>
      <c r="U23" s="52">
        <v>100</v>
      </c>
      <c r="V23" s="52"/>
      <c r="W23" s="52">
        <v>60</v>
      </c>
      <c r="X23" s="52">
        <v>60</v>
      </c>
      <c r="Y23" s="52">
        <v>15</v>
      </c>
      <c r="Z23" s="52">
        <v>15</v>
      </c>
      <c r="AA23" s="25"/>
      <c r="AB23" s="25">
        <v>1000</v>
      </c>
      <c r="AC23" s="52">
        <v>60</v>
      </c>
      <c r="AD23" s="52">
        <v>60</v>
      </c>
      <c r="AE23" s="53"/>
      <c r="AF23" s="52">
        <v>5.5</v>
      </c>
      <c r="AG23" s="52">
        <f t="shared" si="1"/>
        <v>7.05</v>
      </c>
      <c r="AH23" s="52"/>
      <c r="AI23" s="52">
        <v>10</v>
      </c>
    </row>
    <row r="24" spans="1:35" ht="12.75">
      <c r="A24" s="52">
        <v>11</v>
      </c>
      <c r="B24" s="52">
        <v>11</v>
      </c>
      <c r="C24" s="53">
        <v>403</v>
      </c>
      <c r="D24" s="53" t="s">
        <v>77</v>
      </c>
      <c r="E24" s="53"/>
      <c r="F24" s="53" t="s">
        <v>77</v>
      </c>
      <c r="G24" s="53"/>
      <c r="H24" s="53" t="s">
        <v>77</v>
      </c>
      <c r="I24" s="53"/>
      <c r="J24" s="53" t="s">
        <v>77</v>
      </c>
      <c r="K24" s="53"/>
      <c r="L24" s="53"/>
      <c r="M24" s="35"/>
      <c r="N24" s="36" t="s">
        <v>77</v>
      </c>
      <c r="O24" s="35" t="s">
        <v>153</v>
      </c>
      <c r="P24" s="54"/>
      <c r="Q24" s="54"/>
      <c r="R24" s="52">
        <v>60</v>
      </c>
      <c r="S24" s="52">
        <v>60</v>
      </c>
      <c r="T24" s="52">
        <v>60</v>
      </c>
      <c r="U24" s="52">
        <v>100</v>
      </c>
      <c r="V24" s="52"/>
      <c r="W24" s="52">
        <v>60</v>
      </c>
      <c r="X24" s="52">
        <v>60</v>
      </c>
      <c r="Y24" s="52">
        <v>15</v>
      </c>
      <c r="Z24" s="52">
        <v>15</v>
      </c>
      <c r="AA24" s="25"/>
      <c r="AB24" s="25">
        <v>1000</v>
      </c>
      <c r="AC24" s="52"/>
      <c r="AD24" s="52">
        <v>60</v>
      </c>
      <c r="AE24" s="53">
        <v>11</v>
      </c>
      <c r="AF24" s="52">
        <v>4</v>
      </c>
      <c r="AG24" s="52">
        <f t="shared" si="1"/>
        <v>5.49</v>
      </c>
      <c r="AH24" s="52"/>
      <c r="AI24" s="52">
        <v>11</v>
      </c>
    </row>
    <row r="25" spans="1:35" ht="12.75">
      <c r="A25" s="52">
        <v>12</v>
      </c>
      <c r="B25" s="52">
        <v>12</v>
      </c>
      <c r="C25" s="53">
        <v>350</v>
      </c>
      <c r="D25" s="53" t="s">
        <v>77</v>
      </c>
      <c r="E25" s="53" t="s">
        <v>77</v>
      </c>
      <c r="F25" s="53" t="s">
        <v>77</v>
      </c>
      <c r="G25" s="53"/>
      <c r="H25" s="35" t="s">
        <v>77</v>
      </c>
      <c r="I25" s="53"/>
      <c r="J25" s="53" t="s">
        <v>77</v>
      </c>
      <c r="K25" s="53"/>
      <c r="L25" s="53"/>
      <c r="M25" s="35"/>
      <c r="N25" s="36"/>
      <c r="O25" s="35" t="s">
        <v>266</v>
      </c>
      <c r="P25" s="54"/>
      <c r="Q25" s="54"/>
      <c r="R25" s="52">
        <v>60</v>
      </c>
      <c r="S25" s="52">
        <v>60</v>
      </c>
      <c r="T25" s="52">
        <v>60</v>
      </c>
      <c r="U25" s="52">
        <v>100</v>
      </c>
      <c r="V25" s="52">
        <v>125</v>
      </c>
      <c r="W25" s="52">
        <v>60</v>
      </c>
      <c r="X25" s="52">
        <v>60</v>
      </c>
      <c r="Y25" s="52">
        <v>15</v>
      </c>
      <c r="Z25" s="52">
        <v>15</v>
      </c>
      <c r="AA25" s="25"/>
      <c r="AB25" s="52"/>
      <c r="AC25" s="52"/>
      <c r="AD25" s="52">
        <v>60</v>
      </c>
      <c r="AE25" s="53">
        <v>12</v>
      </c>
      <c r="AF25" s="52">
        <v>7</v>
      </c>
      <c r="AG25" s="52">
        <f t="shared" si="1"/>
        <v>7.615</v>
      </c>
      <c r="AH25" s="52"/>
      <c r="AI25" s="52">
        <v>12</v>
      </c>
    </row>
    <row r="26" spans="1:35" ht="12.75">
      <c r="A26" s="10">
        <v>13</v>
      </c>
      <c r="B26" s="10">
        <v>13</v>
      </c>
      <c r="C26" s="53">
        <v>211</v>
      </c>
      <c r="D26" s="53" t="s">
        <v>77</v>
      </c>
      <c r="E26" s="53" t="s">
        <v>77</v>
      </c>
      <c r="F26" s="53" t="s">
        <v>77</v>
      </c>
      <c r="G26" s="53"/>
      <c r="H26" s="35" t="s">
        <v>77</v>
      </c>
      <c r="I26" s="53"/>
      <c r="J26" s="53" t="s">
        <v>77</v>
      </c>
      <c r="K26" s="53"/>
      <c r="L26" s="53"/>
      <c r="M26" s="53" t="s">
        <v>77</v>
      </c>
      <c r="N26" s="35" t="s">
        <v>77</v>
      </c>
      <c r="O26" s="35" t="s">
        <v>181</v>
      </c>
      <c r="P26" s="11"/>
      <c r="Q26" s="10"/>
      <c r="R26" s="52">
        <v>60</v>
      </c>
      <c r="S26" s="52">
        <v>60</v>
      </c>
      <c r="T26" s="52">
        <v>60</v>
      </c>
      <c r="U26" s="52">
        <v>100</v>
      </c>
      <c r="V26" s="52">
        <f>125*5</f>
        <v>625</v>
      </c>
      <c r="W26" s="52">
        <v>60</v>
      </c>
      <c r="X26" s="52">
        <v>60</v>
      </c>
      <c r="Y26" s="52">
        <v>15</v>
      </c>
      <c r="Z26" s="52">
        <v>15</v>
      </c>
      <c r="AA26" s="25"/>
      <c r="AB26" s="25">
        <v>4000</v>
      </c>
      <c r="AC26" s="52">
        <v>60</v>
      </c>
      <c r="AD26" s="52">
        <v>60</v>
      </c>
      <c r="AE26" s="53">
        <v>13</v>
      </c>
      <c r="AF26" s="25">
        <v>0.7</v>
      </c>
      <c r="AG26" s="52">
        <f t="shared" si="1"/>
        <v>5.875</v>
      </c>
      <c r="AH26" s="10"/>
      <c r="AI26" s="10">
        <v>13</v>
      </c>
    </row>
    <row r="27" spans="1:35" ht="12.75">
      <c r="A27" s="10">
        <v>14</v>
      </c>
      <c r="B27" s="10">
        <v>14</v>
      </c>
      <c r="C27" s="35">
        <v>213</v>
      </c>
      <c r="D27" s="82"/>
      <c r="E27" s="82"/>
      <c r="F27" s="82"/>
      <c r="G27" s="82"/>
      <c r="H27" s="83"/>
      <c r="I27" s="82"/>
      <c r="J27" s="82"/>
      <c r="K27" s="82"/>
      <c r="L27" s="82"/>
      <c r="M27" s="83"/>
      <c r="N27" s="84"/>
      <c r="O27" s="83"/>
      <c r="P27" s="85"/>
      <c r="Q27" s="85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2"/>
      <c r="AF27" s="86"/>
      <c r="AG27" s="86"/>
      <c r="AH27" s="86"/>
      <c r="AI27" s="10">
        <v>14</v>
      </c>
    </row>
    <row r="28" spans="1:35" ht="12.75">
      <c r="A28" s="10">
        <v>15</v>
      </c>
      <c r="B28" s="10">
        <v>15</v>
      </c>
      <c r="C28" s="35">
        <v>151</v>
      </c>
      <c r="D28" s="53" t="s">
        <v>77</v>
      </c>
      <c r="E28" s="53"/>
      <c r="F28" s="53" t="s">
        <v>77</v>
      </c>
      <c r="G28" s="53"/>
      <c r="H28" s="35" t="s">
        <v>77</v>
      </c>
      <c r="I28" s="53"/>
      <c r="J28" s="53" t="s">
        <v>77</v>
      </c>
      <c r="K28" s="53"/>
      <c r="L28" s="53"/>
      <c r="M28" s="53"/>
      <c r="N28" s="36"/>
      <c r="O28" s="35" t="s">
        <v>180</v>
      </c>
      <c r="P28" s="11"/>
      <c r="Q28" s="10"/>
      <c r="R28" s="52">
        <v>60</v>
      </c>
      <c r="S28" s="52">
        <v>60</v>
      </c>
      <c r="T28" s="52">
        <v>60</v>
      </c>
      <c r="U28" s="52">
        <v>100</v>
      </c>
      <c r="V28" s="52"/>
      <c r="W28" s="52">
        <v>60</v>
      </c>
      <c r="X28" s="52">
        <v>60</v>
      </c>
      <c r="Y28" s="52">
        <v>15</v>
      </c>
      <c r="Z28" s="52">
        <v>15</v>
      </c>
      <c r="AA28" s="25"/>
      <c r="AB28" s="52"/>
      <c r="AC28" s="52"/>
      <c r="AD28" s="52">
        <v>60</v>
      </c>
      <c r="AE28" s="53">
        <v>15</v>
      </c>
      <c r="AF28" s="25">
        <v>3.2</v>
      </c>
      <c r="AG28" s="52">
        <f t="shared" si="1"/>
        <v>3.6900000000000004</v>
      </c>
      <c r="AH28" s="25"/>
      <c r="AI28" s="10">
        <v>15</v>
      </c>
    </row>
    <row r="29" spans="1:35" ht="12.75">
      <c r="A29" s="10">
        <v>16</v>
      </c>
      <c r="B29" s="10">
        <v>16</v>
      </c>
      <c r="C29" s="36">
        <v>101</v>
      </c>
      <c r="D29" s="53" t="s">
        <v>77</v>
      </c>
      <c r="E29" s="53" t="s">
        <v>77</v>
      </c>
      <c r="F29" s="53" t="s">
        <v>77</v>
      </c>
      <c r="G29" s="53"/>
      <c r="H29" s="35" t="s">
        <v>77</v>
      </c>
      <c r="I29" s="53"/>
      <c r="J29" s="53" t="s">
        <v>77</v>
      </c>
      <c r="K29" s="53"/>
      <c r="L29" s="35"/>
      <c r="M29" s="53"/>
      <c r="N29" s="35"/>
      <c r="O29" s="35" t="s">
        <v>219</v>
      </c>
      <c r="P29" s="11"/>
      <c r="Q29" s="11"/>
      <c r="R29" s="52">
        <v>60</v>
      </c>
      <c r="S29" s="52">
        <v>60</v>
      </c>
      <c r="T29" s="52">
        <v>60</v>
      </c>
      <c r="U29" s="52">
        <v>100</v>
      </c>
      <c r="V29" s="52">
        <v>625</v>
      </c>
      <c r="W29" s="52">
        <v>60</v>
      </c>
      <c r="X29" s="52">
        <v>60</v>
      </c>
      <c r="Y29" s="52">
        <v>15</v>
      </c>
      <c r="Z29" s="52">
        <v>15</v>
      </c>
      <c r="AA29" s="25"/>
      <c r="AB29" s="25">
        <v>4000</v>
      </c>
      <c r="AC29" s="52">
        <v>60</v>
      </c>
      <c r="AD29" s="52">
        <v>60</v>
      </c>
      <c r="AE29" s="53">
        <v>16</v>
      </c>
      <c r="AF29" s="25"/>
      <c r="AG29" s="52">
        <v>4</v>
      </c>
      <c r="AH29" s="10"/>
      <c r="AI29" s="10">
        <v>16</v>
      </c>
    </row>
    <row r="30" spans="1:35" ht="12.75">
      <c r="A30" s="10">
        <v>17</v>
      </c>
      <c r="B30" s="10">
        <v>17</v>
      </c>
      <c r="C30" s="36">
        <v>70</v>
      </c>
      <c r="D30" s="82"/>
      <c r="E30" s="82"/>
      <c r="F30" s="82"/>
      <c r="G30" s="82"/>
      <c r="H30" s="83"/>
      <c r="I30" s="82"/>
      <c r="J30" s="82"/>
      <c r="K30" s="82"/>
      <c r="L30" s="82"/>
      <c r="M30" s="83"/>
      <c r="N30" s="84"/>
      <c r="O30" s="83"/>
      <c r="P30" s="85"/>
      <c r="Q30" s="85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2"/>
      <c r="AF30" s="86"/>
      <c r="AG30" s="86"/>
      <c r="AH30" s="86"/>
      <c r="AI30" s="10">
        <v>17</v>
      </c>
    </row>
    <row r="31" spans="1:35" ht="12.75">
      <c r="A31" s="10">
        <v>18</v>
      </c>
      <c r="B31" s="10">
        <v>18</v>
      </c>
      <c r="C31" s="36">
        <v>70</v>
      </c>
      <c r="D31" s="53" t="s">
        <v>77</v>
      </c>
      <c r="E31" s="53"/>
      <c r="F31" s="53" t="s">
        <v>77</v>
      </c>
      <c r="G31" s="53"/>
      <c r="H31" s="53" t="s">
        <v>77</v>
      </c>
      <c r="I31" s="53"/>
      <c r="J31" s="53" t="s">
        <v>77</v>
      </c>
      <c r="K31" s="53"/>
      <c r="L31" s="53"/>
      <c r="M31" s="35" t="s">
        <v>77</v>
      </c>
      <c r="N31" s="35" t="s">
        <v>77</v>
      </c>
      <c r="O31" s="35">
        <v>44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>
        <v>625</v>
      </c>
      <c r="W31" s="52">
        <v>60</v>
      </c>
      <c r="X31" s="52">
        <v>60</v>
      </c>
      <c r="Y31" s="52">
        <v>15</v>
      </c>
      <c r="Z31" s="52">
        <v>15</v>
      </c>
      <c r="AA31" s="25"/>
      <c r="AB31" s="25">
        <v>4000</v>
      </c>
      <c r="AC31" s="52">
        <v>60</v>
      </c>
      <c r="AD31" s="52">
        <v>60</v>
      </c>
      <c r="AE31" s="53">
        <v>18</v>
      </c>
      <c r="AF31" s="25"/>
      <c r="AG31" s="52">
        <v>4</v>
      </c>
      <c r="AH31" s="25"/>
      <c r="AI31" s="10">
        <v>18</v>
      </c>
    </row>
    <row r="32" spans="1:36" ht="12.75">
      <c r="A32" s="10">
        <v>19</v>
      </c>
      <c r="B32" s="10">
        <v>19</v>
      </c>
      <c r="C32" s="36">
        <v>45</v>
      </c>
      <c r="D32" s="53" t="s">
        <v>77</v>
      </c>
      <c r="E32" s="53"/>
      <c r="F32" s="53" t="s">
        <v>77</v>
      </c>
      <c r="G32" s="53"/>
      <c r="H32" s="53" t="s">
        <v>77</v>
      </c>
      <c r="I32" s="53"/>
      <c r="J32" s="53" t="s">
        <v>77</v>
      </c>
      <c r="K32" s="53"/>
      <c r="L32" s="35"/>
      <c r="M32" s="53"/>
      <c r="N32" s="35" t="s">
        <v>77</v>
      </c>
      <c r="O32" s="35" t="s">
        <v>216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>
        <v>60</v>
      </c>
      <c r="X32" s="52">
        <v>60</v>
      </c>
      <c r="Y32" s="52">
        <v>15</v>
      </c>
      <c r="Z32" s="52">
        <v>15</v>
      </c>
      <c r="AA32" s="25"/>
      <c r="AB32" s="52"/>
      <c r="AC32" s="52">
        <v>60</v>
      </c>
      <c r="AD32" s="52">
        <v>60</v>
      </c>
      <c r="AE32" s="53">
        <v>19</v>
      </c>
      <c r="AF32" s="25">
        <v>1.5</v>
      </c>
      <c r="AG32" s="52">
        <f>(SUM(R32:AD32)/1000)+AF32</f>
        <v>2.05</v>
      </c>
      <c r="AH32" s="10"/>
      <c r="AI32" s="41">
        <v>19</v>
      </c>
      <c r="AJ32" s="29" t="s">
        <v>340</v>
      </c>
    </row>
    <row r="33" spans="1:35" ht="12.75">
      <c r="A33" s="10">
        <v>20</v>
      </c>
      <c r="B33" s="10">
        <v>20</v>
      </c>
      <c r="C33" s="36">
        <v>31</v>
      </c>
      <c r="D33" s="53" t="s">
        <v>77</v>
      </c>
      <c r="E33" s="53" t="s">
        <v>77</v>
      </c>
      <c r="F33" s="53" t="s">
        <v>77</v>
      </c>
      <c r="G33" s="53"/>
      <c r="H33" s="53" t="s">
        <v>77</v>
      </c>
      <c r="I33" s="53"/>
      <c r="J33" s="53" t="s">
        <v>77</v>
      </c>
      <c r="K33" s="53"/>
      <c r="L33" s="53"/>
      <c r="M33" s="35" t="s">
        <v>77</v>
      </c>
      <c r="N33" s="35" t="s">
        <v>77</v>
      </c>
      <c r="O33" s="35" t="s">
        <v>154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>
        <v>625</v>
      </c>
      <c r="W33" s="52">
        <v>60</v>
      </c>
      <c r="X33" s="52">
        <v>60</v>
      </c>
      <c r="Y33" s="52">
        <v>15</v>
      </c>
      <c r="Z33" s="52">
        <v>15</v>
      </c>
      <c r="AA33" s="25"/>
      <c r="AB33" s="25">
        <v>4000</v>
      </c>
      <c r="AC33" s="52">
        <v>60</v>
      </c>
      <c r="AD33" s="52">
        <v>60</v>
      </c>
      <c r="AE33" s="53">
        <v>20</v>
      </c>
      <c r="AF33" s="25">
        <v>1</v>
      </c>
      <c r="AG33" s="52">
        <f>(SUM(R33:AD33)/1000)+AF33-AB33/1000</f>
        <v>2.175</v>
      </c>
      <c r="AH33" s="10"/>
      <c r="AI33" s="10">
        <v>20</v>
      </c>
    </row>
    <row r="34" spans="1:35" ht="12.75">
      <c r="A34" s="10">
        <v>21</v>
      </c>
      <c r="B34" s="10">
        <v>21</v>
      </c>
      <c r="C34" s="36">
        <v>31</v>
      </c>
      <c r="D34" s="82"/>
      <c r="E34" s="82"/>
      <c r="F34" s="82"/>
      <c r="G34" s="82"/>
      <c r="H34" s="83"/>
      <c r="I34" s="82"/>
      <c r="J34" s="82"/>
      <c r="K34" s="82"/>
      <c r="L34" s="82"/>
      <c r="M34" s="83"/>
      <c r="N34" s="84"/>
      <c r="O34" s="83"/>
      <c r="P34" s="85"/>
      <c r="Q34" s="85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2"/>
      <c r="AF34" s="86"/>
      <c r="AG34" s="86"/>
      <c r="AH34" s="86"/>
      <c r="AI34" s="10">
        <v>21</v>
      </c>
    </row>
    <row r="35" spans="1:37" ht="12.75">
      <c r="A35" s="10">
        <v>22</v>
      </c>
      <c r="B35" s="10">
        <v>22</v>
      </c>
      <c r="C35" s="36">
        <v>31</v>
      </c>
      <c r="D35" s="82"/>
      <c r="E35" s="82"/>
      <c r="F35" s="82"/>
      <c r="G35" s="82"/>
      <c r="H35" s="83"/>
      <c r="I35" s="82"/>
      <c r="J35" s="82"/>
      <c r="K35" s="82"/>
      <c r="L35" s="82"/>
      <c r="M35" s="83"/>
      <c r="N35" s="84"/>
      <c r="O35" s="83"/>
      <c r="P35" s="85"/>
      <c r="Q35" s="85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2"/>
      <c r="AF35" s="86"/>
      <c r="AG35" s="86"/>
      <c r="AH35" s="86"/>
      <c r="AI35" s="71">
        <v>22</v>
      </c>
      <c r="AK35" s="69"/>
    </row>
    <row r="36" spans="1:37" ht="12.75">
      <c r="A36" s="10">
        <v>23</v>
      </c>
      <c r="B36" s="10">
        <v>23</v>
      </c>
      <c r="C36" s="36">
        <v>31</v>
      </c>
      <c r="D36" s="82"/>
      <c r="E36" s="82"/>
      <c r="F36" s="82"/>
      <c r="G36" s="82"/>
      <c r="H36" s="83"/>
      <c r="I36" s="82"/>
      <c r="J36" s="82"/>
      <c r="K36" s="82"/>
      <c r="L36" s="82"/>
      <c r="M36" s="83"/>
      <c r="N36" s="84"/>
      <c r="O36" s="83"/>
      <c r="P36" s="85"/>
      <c r="Q36" s="85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2"/>
      <c r="AF36" s="86"/>
      <c r="AG36" s="86"/>
      <c r="AH36" s="86"/>
      <c r="AI36" s="71">
        <v>23</v>
      </c>
      <c r="AK36" s="69"/>
    </row>
    <row r="37" spans="1:37" ht="12.75">
      <c r="A37" s="10">
        <v>24</v>
      </c>
      <c r="B37" s="10">
        <v>24</v>
      </c>
      <c r="C37" s="36">
        <v>31</v>
      </c>
      <c r="D37" s="82"/>
      <c r="E37" s="82"/>
      <c r="F37" s="82"/>
      <c r="G37" s="82"/>
      <c r="H37" s="83"/>
      <c r="I37" s="82"/>
      <c r="J37" s="82"/>
      <c r="K37" s="82"/>
      <c r="L37" s="82"/>
      <c r="M37" s="83"/>
      <c r="N37" s="84"/>
      <c r="O37" s="83"/>
      <c r="P37" s="85"/>
      <c r="Q37" s="85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2"/>
      <c r="AF37" s="86"/>
      <c r="AG37" s="86"/>
      <c r="AH37" s="86"/>
      <c r="AI37" s="71">
        <v>24</v>
      </c>
      <c r="AJ37" s="69"/>
      <c r="AK37" s="69"/>
    </row>
    <row r="38" spans="15:32" ht="12.75">
      <c r="O38" s="35" t="s">
        <v>338</v>
      </c>
      <c r="AF38">
        <v>1.7</v>
      </c>
    </row>
    <row r="39" spans="15:32" ht="12.75">
      <c r="O39" s="35" t="s">
        <v>339</v>
      </c>
      <c r="AF39" s="71">
        <v>1</v>
      </c>
    </row>
  </sheetData>
  <sheetProtection/>
  <printOptions/>
  <pageMargins left="0.7" right="0.7" top="0.75" bottom="0.75" header="0.3" footer="0.3"/>
  <pageSetup orientation="portrait" paperSize="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K39"/>
  <sheetViews>
    <sheetView zoomScale="102" zoomScaleNormal="102" zoomScalePageLayoutView="0" workbookViewId="0" topLeftCell="R1">
      <selection activeCell="D9" sqref="D9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42789</v>
      </c>
      <c r="H2" s="41" t="s">
        <v>343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342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156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>
        <v>50</v>
      </c>
    </row>
    <row r="7" spans="1:3" ht="12.75">
      <c r="A7" t="s">
        <v>52</v>
      </c>
      <c r="C7" s="30">
        <v>2465</v>
      </c>
    </row>
    <row r="8" ht="12.75">
      <c r="A8" t="s">
        <v>23</v>
      </c>
    </row>
    <row r="9" spans="4:30" ht="12.75">
      <c r="D9">
        <f>COUNTIF(D14:D37,"x")</f>
        <v>12</v>
      </c>
      <c r="E9">
        <f>COUNTIF(E14:E37,"x")</f>
        <v>12</v>
      </c>
      <c r="F9">
        <f>COUNTIF(F14:F37,"x")</f>
        <v>12</v>
      </c>
      <c r="G9">
        <f>COUNTIF(G14:G37,"x")</f>
        <v>0</v>
      </c>
      <c r="H9">
        <f>COUNTIF(H14:H37,"x")</f>
        <v>12</v>
      </c>
      <c r="J9">
        <f>COUNTIF(J14:J37,"x")</f>
        <v>22</v>
      </c>
      <c r="M9">
        <f>COUNTIF(M14:M37,"x")</f>
        <v>5</v>
      </c>
      <c r="N9">
        <f>COUNTIF(N14:N37,"x")</f>
        <v>7</v>
      </c>
      <c r="O9">
        <v>26</v>
      </c>
      <c r="R9">
        <f>COUNT(R14:R37)</f>
        <v>22</v>
      </c>
      <c r="S9">
        <f aca="true" t="shared" si="0" ref="S9:AD9">COUNT(S14:S37)</f>
        <v>22</v>
      </c>
      <c r="T9">
        <f t="shared" si="0"/>
        <v>22</v>
      </c>
      <c r="U9">
        <f t="shared" si="0"/>
        <v>6</v>
      </c>
      <c r="V9">
        <f t="shared" si="0"/>
        <v>12</v>
      </c>
      <c r="W9">
        <f t="shared" si="0"/>
        <v>21</v>
      </c>
      <c r="X9">
        <f t="shared" si="0"/>
        <v>1</v>
      </c>
      <c r="Y9">
        <f t="shared" si="0"/>
        <v>1</v>
      </c>
      <c r="Z9">
        <f t="shared" si="0"/>
        <v>1</v>
      </c>
      <c r="AA9">
        <f t="shared" si="0"/>
        <v>0</v>
      </c>
      <c r="AB9">
        <f t="shared" si="0"/>
        <v>10</v>
      </c>
      <c r="AC9">
        <f t="shared" si="0"/>
        <v>8</v>
      </c>
      <c r="AD9">
        <f t="shared" si="0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4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57" t="s">
        <v>298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5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56" t="s">
        <v>18</v>
      </c>
      <c r="AE12" s="21"/>
      <c r="AF12" s="14" t="s">
        <v>7</v>
      </c>
      <c r="AG12" s="23" t="s">
        <v>7</v>
      </c>
      <c r="AI12" s="2" t="s">
        <v>3</v>
      </c>
    </row>
    <row r="13" spans="1:3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2.75">
      <c r="A14" s="52">
        <v>1</v>
      </c>
      <c r="B14" s="52">
        <v>1</v>
      </c>
      <c r="C14" s="38">
        <v>2418</v>
      </c>
      <c r="D14" s="53" t="s">
        <v>77</v>
      </c>
      <c r="E14" s="35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 t="s">
        <v>77</v>
      </c>
      <c r="N14" s="36" t="s">
        <v>77</v>
      </c>
      <c r="O14" s="35" t="s">
        <v>220</v>
      </c>
      <c r="P14" s="54"/>
      <c r="Q14" s="54"/>
      <c r="R14" s="52">
        <v>60</v>
      </c>
      <c r="S14" s="52">
        <v>60</v>
      </c>
      <c r="T14" s="52">
        <v>60</v>
      </c>
      <c r="U14" s="52"/>
      <c r="V14" s="52">
        <v>125</v>
      </c>
      <c r="W14" s="52">
        <v>60</v>
      </c>
      <c r="X14" s="52"/>
      <c r="Y14" s="52"/>
      <c r="Z14" s="52"/>
      <c r="AA14" s="25"/>
      <c r="AB14" s="25">
        <v>1000</v>
      </c>
      <c r="AC14" s="52">
        <v>60</v>
      </c>
      <c r="AD14" s="52"/>
      <c r="AE14" s="53">
        <v>1</v>
      </c>
      <c r="AF14" s="55">
        <v>4</v>
      </c>
      <c r="AG14" s="52">
        <f>(SUM(R14:AD14)/1000)+AF14</f>
        <v>5.425</v>
      </c>
      <c r="AH14" s="52"/>
      <c r="AI14" s="52">
        <v>1</v>
      </c>
    </row>
    <row r="15" spans="1:35" ht="12.75">
      <c r="A15" s="52">
        <v>2</v>
      </c>
      <c r="B15" s="52">
        <v>2</v>
      </c>
      <c r="C15" s="53">
        <v>2418</v>
      </c>
      <c r="D15" s="53"/>
      <c r="E15" s="53"/>
      <c r="F15" s="53"/>
      <c r="G15" s="53"/>
      <c r="H15" s="35"/>
      <c r="I15" s="53"/>
      <c r="J15" s="53"/>
      <c r="K15" s="53"/>
      <c r="L15" s="53"/>
      <c r="M15" s="53"/>
      <c r="N15" s="36"/>
      <c r="O15" s="35">
        <v>9</v>
      </c>
      <c r="P15" s="54"/>
      <c r="Q15" s="54"/>
      <c r="R15" s="52"/>
      <c r="S15" s="52"/>
      <c r="T15" s="52"/>
      <c r="U15" s="52"/>
      <c r="V15" s="52"/>
      <c r="W15" s="52"/>
      <c r="X15" s="52"/>
      <c r="Y15" s="52"/>
      <c r="Z15" s="52"/>
      <c r="AA15" s="25"/>
      <c r="AB15" s="25"/>
      <c r="AC15" s="52"/>
      <c r="AD15" s="52"/>
      <c r="AE15" s="53">
        <v>2</v>
      </c>
      <c r="AF15" s="52"/>
      <c r="AG15" s="52"/>
      <c r="AH15" s="52"/>
      <c r="AI15" s="52">
        <v>2</v>
      </c>
    </row>
    <row r="16" spans="1:35" ht="12.75">
      <c r="A16" s="52">
        <v>3</v>
      </c>
      <c r="B16" s="52">
        <v>3</v>
      </c>
      <c r="C16" s="53">
        <v>2334</v>
      </c>
      <c r="D16" s="53" t="s">
        <v>77</v>
      </c>
      <c r="E16" s="35" t="s">
        <v>77</v>
      </c>
      <c r="F16" s="53" t="s">
        <v>77</v>
      </c>
      <c r="G16" s="53"/>
      <c r="H16" s="53"/>
      <c r="I16" s="52"/>
      <c r="J16" s="53" t="s">
        <v>77</v>
      </c>
      <c r="K16" s="53"/>
      <c r="L16" s="53"/>
      <c r="M16" s="53"/>
      <c r="N16" s="53"/>
      <c r="O16" s="35" t="s">
        <v>149</v>
      </c>
      <c r="P16" s="54"/>
      <c r="Q16" s="54"/>
      <c r="R16" s="52">
        <v>60</v>
      </c>
      <c r="S16" s="52">
        <v>60</v>
      </c>
      <c r="T16" s="52">
        <v>60</v>
      </c>
      <c r="U16" s="52"/>
      <c r="V16" s="52">
        <v>125</v>
      </c>
      <c r="W16" s="52">
        <v>60</v>
      </c>
      <c r="X16" s="52"/>
      <c r="Y16" s="52"/>
      <c r="Z16" s="52"/>
      <c r="AA16" s="25"/>
      <c r="AB16" s="52">
        <v>1000</v>
      </c>
      <c r="AC16" s="52"/>
      <c r="AD16" s="52"/>
      <c r="AE16" s="53">
        <v>3</v>
      </c>
      <c r="AF16" s="52">
        <v>5</v>
      </c>
      <c r="AG16" s="52">
        <f aca="true" t="shared" si="1" ref="AG16:AG37">(SUM(R16:AD16)/1000)+AF16</f>
        <v>6.365</v>
      </c>
      <c r="AH16" s="52"/>
      <c r="AI16" s="52">
        <v>3</v>
      </c>
    </row>
    <row r="17" spans="1:35" ht="12.75">
      <c r="A17" s="52">
        <v>4</v>
      </c>
      <c r="B17" s="52">
        <v>4</v>
      </c>
      <c r="C17" s="53">
        <v>2233</v>
      </c>
      <c r="D17" s="53"/>
      <c r="E17" s="53"/>
      <c r="F17" s="53"/>
      <c r="G17" s="53"/>
      <c r="H17" s="35"/>
      <c r="I17" s="53"/>
      <c r="J17" s="53" t="s">
        <v>77</v>
      </c>
      <c r="K17" s="53"/>
      <c r="L17" s="53"/>
      <c r="M17" s="35"/>
      <c r="N17" s="36"/>
      <c r="O17" s="35">
        <v>50</v>
      </c>
      <c r="P17" s="54"/>
      <c r="Q17" s="54"/>
      <c r="R17" s="52">
        <v>60</v>
      </c>
      <c r="S17" s="52">
        <v>60</v>
      </c>
      <c r="T17" s="52">
        <v>60</v>
      </c>
      <c r="U17" s="52"/>
      <c r="V17" s="52"/>
      <c r="W17" s="52"/>
      <c r="X17" s="52"/>
      <c r="Y17" s="52"/>
      <c r="Z17" s="52"/>
      <c r="AA17" s="25"/>
      <c r="AB17" s="52"/>
      <c r="AC17" s="52"/>
      <c r="AD17" s="58"/>
      <c r="AE17" s="53">
        <v>4</v>
      </c>
      <c r="AF17" s="52">
        <v>8</v>
      </c>
      <c r="AG17" s="52">
        <f t="shared" si="1"/>
        <v>8.18</v>
      </c>
      <c r="AH17" s="52"/>
      <c r="AI17" s="52">
        <v>4</v>
      </c>
    </row>
    <row r="18" spans="1:36" ht="12.75">
      <c r="A18" s="52">
        <v>5</v>
      </c>
      <c r="B18" s="52">
        <v>5</v>
      </c>
      <c r="C18" s="53">
        <v>2129</v>
      </c>
      <c r="D18" s="53" t="s">
        <v>77</v>
      </c>
      <c r="E18" s="35" t="s">
        <v>77</v>
      </c>
      <c r="F18" s="53" t="s">
        <v>77</v>
      </c>
      <c r="G18" s="53"/>
      <c r="H18" s="53"/>
      <c r="I18" s="53"/>
      <c r="J18" s="53" t="s">
        <v>77</v>
      </c>
      <c r="K18" s="53"/>
      <c r="L18" s="53"/>
      <c r="M18" s="53"/>
      <c r="N18" s="36"/>
      <c r="O18" s="35" t="s">
        <v>212</v>
      </c>
      <c r="P18" s="54"/>
      <c r="Q18" s="54"/>
      <c r="R18" s="52">
        <v>60</v>
      </c>
      <c r="S18" s="52">
        <v>60</v>
      </c>
      <c r="T18" s="52">
        <v>60</v>
      </c>
      <c r="U18" s="52"/>
      <c r="V18" s="52"/>
      <c r="W18" s="52">
        <v>60</v>
      </c>
      <c r="X18" s="52"/>
      <c r="Y18" s="52"/>
      <c r="Z18" s="52"/>
      <c r="AA18" s="25"/>
      <c r="AB18" s="25"/>
      <c r="AC18" s="52"/>
      <c r="AD18" s="58"/>
      <c r="AE18" s="53">
        <v>5</v>
      </c>
      <c r="AF18" s="52">
        <v>5.8</v>
      </c>
      <c r="AG18" s="52">
        <f t="shared" si="1"/>
        <v>6.04</v>
      </c>
      <c r="AH18" s="52"/>
      <c r="AI18" s="29">
        <v>5</v>
      </c>
      <c r="AJ18" s="29" t="s">
        <v>274</v>
      </c>
    </row>
    <row r="19" spans="1:35" ht="12.75">
      <c r="A19" s="52">
        <v>6</v>
      </c>
      <c r="B19" s="52">
        <v>6</v>
      </c>
      <c r="C19" s="53">
        <v>2028</v>
      </c>
      <c r="D19" s="53"/>
      <c r="E19" s="53"/>
      <c r="F19" s="53"/>
      <c r="G19" s="53"/>
      <c r="H19" s="35" t="s">
        <v>77</v>
      </c>
      <c r="I19" s="53"/>
      <c r="J19" s="35" t="s">
        <v>77</v>
      </c>
      <c r="K19" s="53"/>
      <c r="L19" s="53"/>
      <c r="M19" s="35"/>
      <c r="N19" s="36"/>
      <c r="O19" s="35" t="s">
        <v>159</v>
      </c>
      <c r="P19" s="54"/>
      <c r="Q19" s="54"/>
      <c r="R19" s="52">
        <v>60</v>
      </c>
      <c r="S19" s="52">
        <v>60</v>
      </c>
      <c r="T19" s="52">
        <v>60</v>
      </c>
      <c r="U19" s="52"/>
      <c r="V19" s="52">
        <v>125</v>
      </c>
      <c r="W19" s="52">
        <v>60</v>
      </c>
      <c r="X19" s="52"/>
      <c r="Y19" s="52"/>
      <c r="Z19" s="52"/>
      <c r="AA19" s="52"/>
      <c r="AB19" s="52"/>
      <c r="AC19" s="52">
        <v>60</v>
      </c>
      <c r="AD19" s="52"/>
      <c r="AE19" s="53">
        <v>6</v>
      </c>
      <c r="AF19" s="52">
        <v>9</v>
      </c>
      <c r="AG19" s="52">
        <f t="shared" si="1"/>
        <v>9.425</v>
      </c>
      <c r="AH19" s="52"/>
      <c r="AI19" s="52">
        <v>6</v>
      </c>
    </row>
    <row r="20" spans="1:35" ht="12.75">
      <c r="A20" s="52">
        <v>7</v>
      </c>
      <c r="B20" s="52">
        <v>7</v>
      </c>
      <c r="C20" s="53">
        <v>1825</v>
      </c>
      <c r="D20" s="53" t="s">
        <v>77</v>
      </c>
      <c r="E20" s="35" t="s">
        <v>77</v>
      </c>
      <c r="F20" s="53" t="s">
        <v>77</v>
      </c>
      <c r="G20" s="53"/>
      <c r="H20" s="53"/>
      <c r="I20" s="53"/>
      <c r="J20" s="53" t="s">
        <v>77</v>
      </c>
      <c r="K20" s="53"/>
      <c r="L20" s="53"/>
      <c r="M20" s="53"/>
      <c r="N20" s="53"/>
      <c r="O20" s="35" t="s">
        <v>259</v>
      </c>
      <c r="P20" s="54"/>
      <c r="Q20" s="54"/>
      <c r="R20" s="52">
        <v>60</v>
      </c>
      <c r="S20" s="52">
        <v>60</v>
      </c>
      <c r="T20" s="52">
        <v>60</v>
      </c>
      <c r="U20" s="52"/>
      <c r="V20" s="52"/>
      <c r="W20" s="52">
        <v>60</v>
      </c>
      <c r="X20" s="52"/>
      <c r="Y20" s="52"/>
      <c r="Z20" s="52"/>
      <c r="AA20" s="25"/>
      <c r="AB20" s="25">
        <v>1000</v>
      </c>
      <c r="AC20" s="52"/>
      <c r="AD20" s="58"/>
      <c r="AE20" s="53">
        <v>7</v>
      </c>
      <c r="AF20" s="52">
        <v>5.8</v>
      </c>
      <c r="AG20" s="52">
        <f t="shared" si="1"/>
        <v>7.04</v>
      </c>
      <c r="AH20" s="10"/>
      <c r="AI20" s="52">
        <v>7</v>
      </c>
    </row>
    <row r="21" spans="1:35" ht="12.75">
      <c r="A21" s="52">
        <v>8</v>
      </c>
      <c r="B21" s="52">
        <v>8</v>
      </c>
      <c r="C21" s="53">
        <v>1621</v>
      </c>
      <c r="D21" s="53"/>
      <c r="E21" s="53"/>
      <c r="F21" s="53"/>
      <c r="G21" s="53"/>
      <c r="H21" s="35"/>
      <c r="I21" s="53"/>
      <c r="J21" s="35" t="s">
        <v>77</v>
      </c>
      <c r="K21" s="53"/>
      <c r="L21" s="53"/>
      <c r="M21" s="35"/>
      <c r="N21" s="36"/>
      <c r="O21" s="35" t="s">
        <v>181</v>
      </c>
      <c r="P21" s="54"/>
      <c r="Q21" s="54"/>
      <c r="R21" s="52">
        <v>60</v>
      </c>
      <c r="S21" s="52">
        <v>60</v>
      </c>
      <c r="T21" s="52">
        <v>60</v>
      </c>
      <c r="U21" s="52"/>
      <c r="V21" s="52">
        <v>125</v>
      </c>
      <c r="W21" s="52">
        <v>60</v>
      </c>
      <c r="X21" s="52"/>
      <c r="Y21" s="52"/>
      <c r="Z21" s="52"/>
      <c r="AA21" s="52"/>
      <c r="AB21" s="52"/>
      <c r="AC21" s="52"/>
      <c r="AD21" s="52"/>
      <c r="AE21" s="53">
        <v>8</v>
      </c>
      <c r="AF21" s="52">
        <v>7.1</v>
      </c>
      <c r="AG21" s="52">
        <f t="shared" si="1"/>
        <v>7.465</v>
      </c>
      <c r="AH21" s="52"/>
      <c r="AI21" s="52">
        <v>8</v>
      </c>
    </row>
    <row r="22" spans="1:35" ht="12.75">
      <c r="A22" s="52">
        <v>9</v>
      </c>
      <c r="B22" s="52">
        <v>9</v>
      </c>
      <c r="C22" s="53">
        <v>1520</v>
      </c>
      <c r="D22" s="53" t="s">
        <v>77</v>
      </c>
      <c r="E22" s="35" t="s">
        <v>77</v>
      </c>
      <c r="F22" s="53" t="s">
        <v>77</v>
      </c>
      <c r="G22" s="53"/>
      <c r="H22" s="35" t="s">
        <v>77</v>
      </c>
      <c r="I22" s="53"/>
      <c r="J22" s="53" t="s">
        <v>77</v>
      </c>
      <c r="K22" s="53"/>
      <c r="L22" s="53"/>
      <c r="M22" s="35" t="s">
        <v>77</v>
      </c>
      <c r="N22" s="36" t="s">
        <v>77</v>
      </c>
      <c r="O22" s="35" t="s">
        <v>268</v>
      </c>
      <c r="P22" s="54"/>
      <c r="Q22" s="54"/>
      <c r="R22" s="52">
        <v>60</v>
      </c>
      <c r="S22" s="52">
        <v>60</v>
      </c>
      <c r="T22" s="52">
        <v>60</v>
      </c>
      <c r="U22" s="52"/>
      <c r="V22" s="52"/>
      <c r="W22" s="52">
        <v>60</v>
      </c>
      <c r="X22" s="52"/>
      <c r="Y22" s="52"/>
      <c r="Z22" s="52"/>
      <c r="AA22" s="25"/>
      <c r="AB22" s="52">
        <v>1000</v>
      </c>
      <c r="AC22" s="52">
        <v>60</v>
      </c>
      <c r="AD22" s="58"/>
      <c r="AE22" s="53">
        <v>9</v>
      </c>
      <c r="AF22" s="58">
        <v>5.1</v>
      </c>
      <c r="AG22" s="52">
        <f t="shared" si="1"/>
        <v>6.3999999999999995</v>
      </c>
      <c r="AH22" s="52"/>
      <c r="AI22" s="52">
        <v>9</v>
      </c>
    </row>
    <row r="23" spans="1:35" ht="12.75">
      <c r="A23" s="52">
        <v>10</v>
      </c>
      <c r="B23" s="52">
        <v>10</v>
      </c>
      <c r="C23" s="53">
        <v>1266</v>
      </c>
      <c r="D23" s="53"/>
      <c r="E23" s="53"/>
      <c r="F23" s="53"/>
      <c r="G23" s="53"/>
      <c r="H23" s="35" t="s">
        <v>77</v>
      </c>
      <c r="I23" s="53"/>
      <c r="J23" s="53" t="s">
        <v>77</v>
      </c>
      <c r="K23" s="53"/>
      <c r="L23" s="53"/>
      <c r="M23" s="53"/>
      <c r="N23" s="53"/>
      <c r="O23" s="35" t="s">
        <v>217</v>
      </c>
      <c r="P23" s="54"/>
      <c r="Q23" s="54"/>
      <c r="R23" s="52">
        <v>60</v>
      </c>
      <c r="S23" s="52">
        <v>60</v>
      </c>
      <c r="T23" s="52">
        <v>60</v>
      </c>
      <c r="U23" s="52"/>
      <c r="V23" s="52">
        <v>125</v>
      </c>
      <c r="W23" s="52">
        <v>60</v>
      </c>
      <c r="X23" s="52"/>
      <c r="Y23" s="52"/>
      <c r="Z23" s="52"/>
      <c r="AA23" s="25"/>
      <c r="AB23" s="25">
        <v>1000</v>
      </c>
      <c r="AC23" s="52"/>
      <c r="AD23" s="52"/>
      <c r="AE23" s="53">
        <v>10</v>
      </c>
      <c r="AF23" s="58">
        <v>7</v>
      </c>
      <c r="AG23" s="52">
        <f t="shared" si="1"/>
        <v>8.365</v>
      </c>
      <c r="AH23" s="52"/>
      <c r="AI23" s="52">
        <v>10</v>
      </c>
    </row>
    <row r="24" spans="1:35" ht="12.75">
      <c r="A24" s="52">
        <v>11</v>
      </c>
      <c r="B24" s="52">
        <v>11</v>
      </c>
      <c r="C24" s="53">
        <v>1011</v>
      </c>
      <c r="D24" s="53" t="s">
        <v>77</v>
      </c>
      <c r="E24" s="35" t="s">
        <v>77</v>
      </c>
      <c r="F24" s="53" t="s">
        <v>77</v>
      </c>
      <c r="G24" s="53"/>
      <c r="H24" s="35" t="s">
        <v>77</v>
      </c>
      <c r="I24" s="53"/>
      <c r="J24" s="53" t="s">
        <v>77</v>
      </c>
      <c r="K24" s="53"/>
      <c r="L24" s="53"/>
      <c r="M24" s="35"/>
      <c r="N24" s="36" t="s">
        <v>77</v>
      </c>
      <c r="O24" s="35">
        <v>14</v>
      </c>
      <c r="P24" s="54"/>
      <c r="Q24" s="54"/>
      <c r="R24" s="52">
        <v>60</v>
      </c>
      <c r="S24" s="52">
        <v>60</v>
      </c>
      <c r="T24" s="52">
        <v>60</v>
      </c>
      <c r="U24" s="52"/>
      <c r="V24" s="52"/>
      <c r="W24" s="52">
        <v>60</v>
      </c>
      <c r="X24" s="52"/>
      <c r="Y24" s="52"/>
      <c r="Z24" s="52"/>
      <c r="AA24" s="25"/>
      <c r="AB24" s="25"/>
      <c r="AC24" s="52"/>
      <c r="AD24" s="52"/>
      <c r="AE24" s="53">
        <v>11</v>
      </c>
      <c r="AF24" s="58">
        <v>7.5</v>
      </c>
      <c r="AG24" s="52">
        <f t="shared" si="1"/>
        <v>7.74</v>
      </c>
      <c r="AH24" s="52"/>
      <c r="AI24" s="52">
        <v>11</v>
      </c>
    </row>
    <row r="25" spans="1:35" ht="12.75">
      <c r="A25" s="52">
        <v>12</v>
      </c>
      <c r="B25" s="52">
        <v>12</v>
      </c>
      <c r="C25" s="53">
        <v>808</v>
      </c>
      <c r="D25" s="53"/>
      <c r="E25" s="53"/>
      <c r="F25" s="53"/>
      <c r="G25" s="53"/>
      <c r="H25" s="35"/>
      <c r="I25" s="53"/>
      <c r="J25" s="53" t="s">
        <v>77</v>
      </c>
      <c r="K25" s="53"/>
      <c r="L25" s="53"/>
      <c r="M25" s="35"/>
      <c r="N25" s="36"/>
      <c r="O25" s="35" t="s">
        <v>155</v>
      </c>
      <c r="P25" s="54"/>
      <c r="Q25" s="54"/>
      <c r="R25" s="52">
        <v>60</v>
      </c>
      <c r="S25" s="52">
        <v>60</v>
      </c>
      <c r="T25" s="52">
        <v>60</v>
      </c>
      <c r="U25" s="52"/>
      <c r="V25" s="52">
        <v>125</v>
      </c>
      <c r="W25" s="52">
        <v>60</v>
      </c>
      <c r="X25" s="52"/>
      <c r="Y25" s="52"/>
      <c r="Z25" s="52"/>
      <c r="AA25" s="25"/>
      <c r="AB25" s="25">
        <v>1000</v>
      </c>
      <c r="AC25" s="52"/>
      <c r="AD25" s="52"/>
      <c r="AE25" s="53">
        <v>12</v>
      </c>
      <c r="AF25" s="58">
        <v>7.3</v>
      </c>
      <c r="AG25" s="52">
        <f t="shared" si="1"/>
        <v>8.665</v>
      </c>
      <c r="AH25" s="52"/>
      <c r="AI25" s="52">
        <v>12</v>
      </c>
    </row>
    <row r="26" spans="1:35" ht="12.75">
      <c r="A26" s="10">
        <v>13</v>
      </c>
      <c r="B26" s="10">
        <v>13</v>
      </c>
      <c r="C26" s="53">
        <v>607</v>
      </c>
      <c r="D26" s="53" t="s">
        <v>77</v>
      </c>
      <c r="E26" s="35" t="s">
        <v>77</v>
      </c>
      <c r="F26" s="53" t="s">
        <v>77</v>
      </c>
      <c r="G26" s="53"/>
      <c r="H26" s="35"/>
      <c r="I26" s="53"/>
      <c r="J26" s="53" t="s">
        <v>77</v>
      </c>
      <c r="K26" s="53"/>
      <c r="L26" s="53"/>
      <c r="M26" s="53" t="s">
        <v>77</v>
      </c>
      <c r="N26" s="35"/>
      <c r="O26" s="35">
        <v>24</v>
      </c>
      <c r="P26" s="11"/>
      <c r="Q26" s="10"/>
      <c r="R26" s="52">
        <v>60</v>
      </c>
      <c r="S26" s="52">
        <v>60</v>
      </c>
      <c r="T26" s="52">
        <v>60</v>
      </c>
      <c r="U26" s="52"/>
      <c r="V26" s="52"/>
      <c r="W26" s="52">
        <v>60</v>
      </c>
      <c r="X26" s="52"/>
      <c r="Y26" s="52"/>
      <c r="Z26" s="52"/>
      <c r="AA26" s="25"/>
      <c r="AB26" s="25"/>
      <c r="AC26" s="52">
        <v>60</v>
      </c>
      <c r="AD26" s="52"/>
      <c r="AE26" s="53">
        <v>13</v>
      </c>
      <c r="AF26" s="32">
        <v>7.5</v>
      </c>
      <c r="AG26" s="52">
        <f t="shared" si="1"/>
        <v>7.8</v>
      </c>
      <c r="AH26" s="10"/>
      <c r="AI26" s="10">
        <v>13</v>
      </c>
    </row>
    <row r="27" spans="1:35" ht="12.75">
      <c r="A27" s="10">
        <v>14</v>
      </c>
      <c r="B27" s="10">
        <v>14</v>
      </c>
      <c r="C27" s="35">
        <v>508</v>
      </c>
      <c r="D27" s="53"/>
      <c r="E27" s="53"/>
      <c r="F27" s="53"/>
      <c r="G27" s="53"/>
      <c r="H27" s="35" t="s">
        <v>77</v>
      </c>
      <c r="I27" s="53"/>
      <c r="J27" s="35" t="s">
        <v>77</v>
      </c>
      <c r="K27" s="53"/>
      <c r="L27" s="53"/>
      <c r="M27" s="35"/>
      <c r="N27" s="35" t="s">
        <v>77</v>
      </c>
      <c r="O27" s="35" t="s">
        <v>260</v>
      </c>
      <c r="P27" s="54"/>
      <c r="Q27" s="54"/>
      <c r="R27" s="52">
        <v>60</v>
      </c>
      <c r="S27" s="52">
        <v>60</v>
      </c>
      <c r="T27" s="52">
        <v>60</v>
      </c>
      <c r="U27" s="52"/>
      <c r="V27" s="52">
        <v>125</v>
      </c>
      <c r="W27" s="52">
        <v>60</v>
      </c>
      <c r="X27" s="52"/>
      <c r="Y27" s="52"/>
      <c r="Z27" s="52"/>
      <c r="AA27" s="52"/>
      <c r="AB27" s="25">
        <v>1000</v>
      </c>
      <c r="AC27" s="52"/>
      <c r="AD27" s="52"/>
      <c r="AE27" s="53">
        <v>14</v>
      </c>
      <c r="AF27" s="32">
        <v>7.2</v>
      </c>
      <c r="AG27" s="52">
        <f t="shared" si="1"/>
        <v>8.565</v>
      </c>
      <c r="AH27" s="52"/>
      <c r="AI27" s="10">
        <v>14</v>
      </c>
    </row>
    <row r="28" spans="1:35" ht="12.75">
      <c r="A28" s="10">
        <v>15</v>
      </c>
      <c r="B28" s="10">
        <v>15</v>
      </c>
      <c r="C28" s="35">
        <v>404</v>
      </c>
      <c r="D28" s="53" t="s">
        <v>77</v>
      </c>
      <c r="E28" s="35" t="s">
        <v>77</v>
      </c>
      <c r="F28" s="53" t="s">
        <v>77</v>
      </c>
      <c r="G28" s="53"/>
      <c r="H28" s="35"/>
      <c r="I28" s="53"/>
      <c r="J28" s="53" t="s">
        <v>77</v>
      </c>
      <c r="K28" s="53"/>
      <c r="L28" s="53"/>
      <c r="M28" s="53"/>
      <c r="N28" s="36"/>
      <c r="O28" s="35" t="s">
        <v>180</v>
      </c>
      <c r="P28" s="11"/>
      <c r="Q28" s="10"/>
      <c r="R28" s="52">
        <v>60</v>
      </c>
      <c r="S28" s="52">
        <v>60</v>
      </c>
      <c r="T28" s="52">
        <v>60</v>
      </c>
      <c r="U28" s="52"/>
      <c r="V28" s="52"/>
      <c r="W28" s="52">
        <v>60</v>
      </c>
      <c r="X28" s="52"/>
      <c r="Y28" s="52"/>
      <c r="Z28" s="52"/>
      <c r="AA28" s="25"/>
      <c r="AB28" s="52"/>
      <c r="AC28" s="52">
        <v>60</v>
      </c>
      <c r="AD28" s="52"/>
      <c r="AE28" s="53">
        <v>15</v>
      </c>
      <c r="AF28" s="32">
        <v>5.2</v>
      </c>
      <c r="AG28" s="52">
        <f t="shared" si="1"/>
        <v>5.5</v>
      </c>
      <c r="AH28" s="25"/>
      <c r="AI28" s="10">
        <v>15</v>
      </c>
    </row>
    <row r="29" spans="1:35" ht="12.75">
      <c r="A29" s="10">
        <v>16</v>
      </c>
      <c r="B29" s="10">
        <v>16</v>
      </c>
      <c r="C29" s="35">
        <v>357</v>
      </c>
      <c r="D29" s="53"/>
      <c r="E29" s="53"/>
      <c r="F29" s="53"/>
      <c r="G29" s="53"/>
      <c r="H29" s="35"/>
      <c r="I29" s="53"/>
      <c r="J29" s="53" t="s">
        <v>77</v>
      </c>
      <c r="K29" s="53"/>
      <c r="L29" s="35"/>
      <c r="M29" s="53"/>
      <c r="N29" s="35" t="s">
        <v>77</v>
      </c>
      <c r="O29" s="35" t="s">
        <v>152</v>
      </c>
      <c r="P29" s="11"/>
      <c r="Q29" s="11"/>
      <c r="R29" s="52">
        <v>60</v>
      </c>
      <c r="S29" s="52">
        <v>60</v>
      </c>
      <c r="T29" s="52">
        <v>60</v>
      </c>
      <c r="U29" s="52"/>
      <c r="V29" s="52">
        <v>125</v>
      </c>
      <c r="W29" s="52">
        <v>60</v>
      </c>
      <c r="X29" s="52"/>
      <c r="Y29" s="52"/>
      <c r="Z29" s="52"/>
      <c r="AA29" s="25"/>
      <c r="AB29" s="25"/>
      <c r="AC29" s="52"/>
      <c r="AD29" s="52"/>
      <c r="AE29" s="53">
        <v>16</v>
      </c>
      <c r="AF29" s="32">
        <v>4.6</v>
      </c>
      <c r="AG29" s="52">
        <f t="shared" si="1"/>
        <v>4.965</v>
      </c>
      <c r="AH29" s="10"/>
      <c r="AI29" s="10">
        <v>16</v>
      </c>
    </row>
    <row r="30" spans="1:35" ht="12.75">
      <c r="A30" s="10">
        <v>17</v>
      </c>
      <c r="B30" s="10">
        <v>17</v>
      </c>
      <c r="C30" s="35">
        <v>300</v>
      </c>
      <c r="D30" s="53" t="s">
        <v>77</v>
      </c>
      <c r="E30" s="35" t="s">
        <v>77</v>
      </c>
      <c r="F30" s="53" t="s">
        <v>77</v>
      </c>
      <c r="G30" s="53"/>
      <c r="H30" s="35" t="s">
        <v>77</v>
      </c>
      <c r="I30" s="53"/>
      <c r="J30" s="35" t="s">
        <v>77</v>
      </c>
      <c r="K30" s="53"/>
      <c r="L30" s="53"/>
      <c r="M30" s="35"/>
      <c r="N30" s="36"/>
      <c r="O30" s="35" t="s">
        <v>154</v>
      </c>
      <c r="P30" s="54"/>
      <c r="Q30" s="54"/>
      <c r="R30" s="52">
        <v>60</v>
      </c>
      <c r="S30" s="52">
        <v>60</v>
      </c>
      <c r="T30" s="52">
        <v>60</v>
      </c>
      <c r="U30" s="52"/>
      <c r="V30" s="52"/>
      <c r="W30" s="52">
        <v>60</v>
      </c>
      <c r="X30" s="52"/>
      <c r="Y30" s="52"/>
      <c r="Z30" s="52"/>
      <c r="AA30" s="52"/>
      <c r="AB30" s="52"/>
      <c r="AC30" s="52">
        <v>60</v>
      </c>
      <c r="AD30" s="52"/>
      <c r="AE30" s="53">
        <v>17</v>
      </c>
      <c r="AF30" s="32">
        <v>4.5</v>
      </c>
      <c r="AG30" s="52">
        <f t="shared" si="1"/>
        <v>4.8</v>
      </c>
      <c r="AH30" s="52"/>
      <c r="AI30" s="10">
        <v>17</v>
      </c>
    </row>
    <row r="31" spans="1:35" ht="12.75">
      <c r="A31" s="10">
        <v>18</v>
      </c>
      <c r="B31" s="10">
        <v>18</v>
      </c>
      <c r="C31" s="36">
        <v>252</v>
      </c>
      <c r="D31" s="53"/>
      <c r="E31" s="53"/>
      <c r="F31" s="53"/>
      <c r="G31" s="53"/>
      <c r="H31" s="35" t="s">
        <v>77</v>
      </c>
      <c r="I31" s="53"/>
      <c r="J31" s="53" t="s">
        <v>77</v>
      </c>
      <c r="K31" s="53"/>
      <c r="L31" s="53"/>
      <c r="M31" s="35" t="s">
        <v>77</v>
      </c>
      <c r="N31" s="35"/>
      <c r="O31" s="35" t="s">
        <v>240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>
        <v>125</v>
      </c>
      <c r="W31" s="52">
        <v>60</v>
      </c>
      <c r="X31" s="52"/>
      <c r="Y31" s="52"/>
      <c r="Z31" s="52"/>
      <c r="AA31" s="25"/>
      <c r="AB31" s="25">
        <v>4000</v>
      </c>
      <c r="AC31" s="52"/>
      <c r="AD31" s="52"/>
      <c r="AE31" s="53">
        <v>18</v>
      </c>
      <c r="AF31" s="32">
        <v>1.6</v>
      </c>
      <c r="AG31" s="52">
        <f t="shared" si="1"/>
        <v>6.0649999999999995</v>
      </c>
      <c r="AH31" s="25"/>
      <c r="AI31" s="10">
        <v>18</v>
      </c>
    </row>
    <row r="32" spans="1:36" ht="12.75">
      <c r="A32" s="10">
        <v>19</v>
      </c>
      <c r="B32" s="10">
        <v>19</v>
      </c>
      <c r="C32" s="36">
        <v>202</v>
      </c>
      <c r="D32" s="53" t="s">
        <v>77</v>
      </c>
      <c r="E32" s="35" t="s">
        <v>77</v>
      </c>
      <c r="F32" s="53" t="s">
        <v>77</v>
      </c>
      <c r="G32" s="53"/>
      <c r="H32" s="35" t="s">
        <v>77</v>
      </c>
      <c r="I32" s="53"/>
      <c r="J32" s="53" t="s">
        <v>77</v>
      </c>
      <c r="K32" s="53"/>
      <c r="L32" s="35"/>
      <c r="M32" s="53"/>
      <c r="N32" s="35"/>
      <c r="O32" s="35">
        <v>18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/>
      <c r="W32" s="52">
        <v>60</v>
      </c>
      <c r="X32" s="52"/>
      <c r="Y32" s="52"/>
      <c r="Z32" s="52"/>
      <c r="AA32" s="25"/>
      <c r="AB32" s="52"/>
      <c r="AC32" s="52"/>
      <c r="AD32" s="52"/>
      <c r="AE32" s="53">
        <v>19</v>
      </c>
      <c r="AF32" s="32">
        <v>3.75</v>
      </c>
      <c r="AG32" s="52">
        <f t="shared" si="1"/>
        <v>4.09</v>
      </c>
      <c r="AH32" s="10"/>
      <c r="AI32" s="41">
        <v>19</v>
      </c>
      <c r="AJ32" s="29" t="s">
        <v>340</v>
      </c>
    </row>
    <row r="33" spans="1:35" ht="12.75">
      <c r="A33" s="10">
        <v>20</v>
      </c>
      <c r="B33" s="10">
        <v>20</v>
      </c>
      <c r="C33" s="36">
        <v>151</v>
      </c>
      <c r="D33" s="53"/>
      <c r="E33" s="53"/>
      <c r="F33" s="53"/>
      <c r="G33" s="53"/>
      <c r="H33" s="35" t="s">
        <v>77</v>
      </c>
      <c r="I33" s="53"/>
      <c r="J33" s="53" t="s">
        <v>77</v>
      </c>
      <c r="K33" s="53"/>
      <c r="L33" s="53"/>
      <c r="M33" s="35"/>
      <c r="N33" s="35"/>
      <c r="O33" s="35" t="s">
        <v>232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>
        <v>125</v>
      </c>
      <c r="W33" s="52">
        <v>60</v>
      </c>
      <c r="AA33" s="25"/>
      <c r="AB33" s="25"/>
      <c r="AC33" s="52"/>
      <c r="AD33" s="52"/>
      <c r="AE33" s="53">
        <v>20</v>
      </c>
      <c r="AF33" s="32">
        <v>5.9</v>
      </c>
      <c r="AG33" s="52">
        <f t="shared" si="1"/>
        <v>6.365</v>
      </c>
      <c r="AH33" s="10"/>
      <c r="AI33" s="10">
        <v>20</v>
      </c>
    </row>
    <row r="34" spans="1:35" ht="12.75">
      <c r="A34" s="10">
        <v>21</v>
      </c>
      <c r="B34" s="10">
        <v>21</v>
      </c>
      <c r="C34" s="36">
        <v>120</v>
      </c>
      <c r="D34" s="53" t="s">
        <v>77</v>
      </c>
      <c r="E34" s="35" t="s">
        <v>77</v>
      </c>
      <c r="F34" s="53" t="s">
        <v>77</v>
      </c>
      <c r="G34" s="53"/>
      <c r="H34" s="35" t="s">
        <v>77</v>
      </c>
      <c r="I34" s="53"/>
      <c r="J34" s="35" t="s">
        <v>77</v>
      </c>
      <c r="K34" s="53"/>
      <c r="L34" s="53"/>
      <c r="M34" s="35"/>
      <c r="N34" s="35" t="s">
        <v>77</v>
      </c>
      <c r="O34" s="35" t="s">
        <v>249</v>
      </c>
      <c r="P34" s="54"/>
      <c r="Q34" s="54"/>
      <c r="R34" s="52">
        <v>60</v>
      </c>
      <c r="S34" s="52">
        <v>60</v>
      </c>
      <c r="T34" s="52">
        <v>60</v>
      </c>
      <c r="U34" s="52">
        <v>100</v>
      </c>
      <c r="V34" s="52"/>
      <c r="W34" s="52">
        <v>60</v>
      </c>
      <c r="X34" s="52"/>
      <c r="Y34" s="52"/>
      <c r="Z34" s="52"/>
      <c r="AA34" s="52"/>
      <c r="AB34" s="52">
        <v>4000</v>
      </c>
      <c r="AC34" s="52"/>
      <c r="AD34" s="52"/>
      <c r="AE34" s="53">
        <v>21</v>
      </c>
      <c r="AF34" s="32">
        <v>2</v>
      </c>
      <c r="AG34" s="52">
        <f>(SUM(R34:AD34)/1000)+AF34-AB34/1000</f>
        <v>2.34</v>
      </c>
      <c r="AH34" s="52"/>
      <c r="AI34" s="10">
        <v>21</v>
      </c>
    </row>
    <row r="35" spans="1:37" ht="12.75">
      <c r="A35" s="10">
        <v>22</v>
      </c>
      <c r="B35" s="10">
        <v>22</v>
      </c>
      <c r="C35" s="36">
        <v>50</v>
      </c>
      <c r="D35" s="53"/>
      <c r="E35" s="53"/>
      <c r="F35" s="53"/>
      <c r="G35" s="53"/>
      <c r="H35" s="35" t="s">
        <v>77</v>
      </c>
      <c r="I35" s="53"/>
      <c r="J35" s="35" t="s">
        <v>77</v>
      </c>
      <c r="K35" s="53"/>
      <c r="L35" s="53"/>
      <c r="M35" s="35" t="s">
        <v>77</v>
      </c>
      <c r="N35" s="36"/>
      <c r="O35" s="35">
        <v>27</v>
      </c>
      <c r="P35" s="54"/>
      <c r="Q35" s="54"/>
      <c r="R35" s="52">
        <v>60</v>
      </c>
      <c r="S35" s="52">
        <v>60</v>
      </c>
      <c r="T35" s="52">
        <v>60</v>
      </c>
      <c r="U35" s="52">
        <v>100</v>
      </c>
      <c r="V35" s="52">
        <v>125</v>
      </c>
      <c r="W35" s="52">
        <v>60</v>
      </c>
      <c r="X35" s="52"/>
      <c r="Y35" s="52"/>
      <c r="Z35" s="52"/>
      <c r="AA35" s="52"/>
      <c r="AB35" s="52"/>
      <c r="AC35" s="52">
        <v>60</v>
      </c>
      <c r="AD35" s="52"/>
      <c r="AE35" s="53">
        <v>22</v>
      </c>
      <c r="AF35" s="32">
        <v>1.9</v>
      </c>
      <c r="AG35" s="52">
        <f t="shared" si="1"/>
        <v>2.425</v>
      </c>
      <c r="AH35" s="52"/>
      <c r="AI35" s="71">
        <v>22</v>
      </c>
      <c r="AK35" s="69"/>
    </row>
    <row r="36" spans="1:37" ht="12.75">
      <c r="A36" s="10">
        <v>23</v>
      </c>
      <c r="B36" s="10">
        <v>23</v>
      </c>
      <c r="C36" s="36">
        <v>31</v>
      </c>
      <c r="D36" s="53" t="s">
        <v>77</v>
      </c>
      <c r="E36" s="35" t="s">
        <v>77</v>
      </c>
      <c r="F36" s="53" t="s">
        <v>77</v>
      </c>
      <c r="G36" s="53"/>
      <c r="H36" s="35" t="s">
        <v>77</v>
      </c>
      <c r="I36" s="53"/>
      <c r="J36" s="35" t="s">
        <v>77</v>
      </c>
      <c r="K36" s="53"/>
      <c r="L36" s="53"/>
      <c r="M36" s="35"/>
      <c r="N36" s="35" t="s">
        <v>77</v>
      </c>
      <c r="O36" s="35">
        <v>12</v>
      </c>
      <c r="P36" s="54"/>
      <c r="Q36" s="54"/>
      <c r="R36" s="52">
        <v>60</v>
      </c>
      <c r="S36" s="52">
        <v>60</v>
      </c>
      <c r="T36" s="52">
        <v>60</v>
      </c>
      <c r="U36" s="52">
        <v>100</v>
      </c>
      <c r="V36" s="52">
        <v>125</v>
      </c>
      <c r="W36" s="52">
        <v>60</v>
      </c>
      <c r="X36" s="52">
        <v>60</v>
      </c>
      <c r="Y36" s="52">
        <v>15</v>
      </c>
      <c r="Z36" s="52">
        <v>15</v>
      </c>
      <c r="AA36" s="52"/>
      <c r="AB36" s="52">
        <v>4000</v>
      </c>
      <c r="AC36" s="52">
        <v>60</v>
      </c>
      <c r="AD36" s="52"/>
      <c r="AE36" s="53">
        <v>23</v>
      </c>
      <c r="AF36" s="32">
        <v>1.3</v>
      </c>
      <c r="AG36" s="52">
        <f>(SUM(R36:AD36)/1000)+AF36-AB36/1000</f>
        <v>1.915</v>
      </c>
      <c r="AH36" s="52"/>
      <c r="AI36" s="71">
        <v>23</v>
      </c>
      <c r="AK36" s="69"/>
    </row>
    <row r="37" spans="1:37" ht="12.75">
      <c r="A37" s="10">
        <v>24</v>
      </c>
      <c r="B37" s="10">
        <v>24</v>
      </c>
      <c r="C37" s="36">
        <v>31</v>
      </c>
      <c r="D37" s="53"/>
      <c r="E37" s="53"/>
      <c r="F37" s="53"/>
      <c r="G37" s="53"/>
      <c r="H37" s="35"/>
      <c r="I37" s="53"/>
      <c r="J37" s="53"/>
      <c r="K37" s="53"/>
      <c r="L37" s="53"/>
      <c r="M37" s="35"/>
      <c r="N37" s="36"/>
      <c r="O37" s="35" t="s">
        <v>265</v>
      </c>
      <c r="P37" s="54"/>
      <c r="Q37" s="54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32">
        <v>4</v>
      </c>
      <c r="AG37" s="52">
        <f t="shared" si="1"/>
        <v>4</v>
      </c>
      <c r="AH37" s="52"/>
      <c r="AI37" s="71">
        <v>24</v>
      </c>
      <c r="AJ37" s="69"/>
      <c r="AK37" s="69"/>
    </row>
    <row r="38" spans="15:32" ht="12.75">
      <c r="O38" s="35" t="s">
        <v>344</v>
      </c>
      <c r="AF38">
        <v>4</v>
      </c>
    </row>
    <row r="39" spans="15:32" ht="12.75">
      <c r="O39" s="35" t="s">
        <v>345</v>
      </c>
      <c r="AF39" s="71">
        <v>4</v>
      </c>
    </row>
  </sheetData>
  <sheetProtection/>
  <printOptions/>
  <pageMargins left="0.7" right="0.7" top="0.75" bottom="0.75" header="0.3" footer="0.3"/>
  <pageSetup orientation="portrait" paperSize="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K39"/>
  <sheetViews>
    <sheetView zoomScale="102" zoomScaleNormal="102" zoomScalePageLayoutView="0" workbookViewId="0" topLeftCell="V2">
      <selection activeCell="AA34" sqref="AA34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42791</v>
      </c>
      <c r="H2" s="41" t="s">
        <v>347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346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159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>
        <v>80</v>
      </c>
    </row>
    <row r="7" spans="1:3" ht="12.75">
      <c r="A7" t="s">
        <v>52</v>
      </c>
      <c r="C7" s="30">
        <v>122</v>
      </c>
    </row>
    <row r="8" ht="12.75">
      <c r="A8" t="s">
        <v>23</v>
      </c>
    </row>
    <row r="9" spans="4:30" ht="12.75">
      <c r="D9">
        <f>COUNTIF(D14:D37,"x")</f>
        <v>3</v>
      </c>
      <c r="E9">
        <f>COUNTIF(E14:E37,"x")</f>
        <v>3</v>
      </c>
      <c r="F9">
        <f>COUNTIF(F14:F37,"x")</f>
        <v>3</v>
      </c>
      <c r="G9">
        <f>COUNTIF(G14:G37,"x")</f>
        <v>0</v>
      </c>
      <c r="H9">
        <f>COUNTIF(H14:H37,"x")</f>
        <v>0</v>
      </c>
      <c r="J9">
        <f>COUNTIF(J14:J37,"x")</f>
        <v>3</v>
      </c>
      <c r="M9">
        <f>COUNTIF(M14:M37,"x")</f>
        <v>1</v>
      </c>
      <c r="N9">
        <f>COUNTIF(N14:N37,"x")</f>
        <v>3</v>
      </c>
      <c r="O9">
        <v>14</v>
      </c>
      <c r="R9">
        <f>COUNT(R14:R37)</f>
        <v>3</v>
      </c>
      <c r="S9">
        <f aca="true" t="shared" si="0" ref="S9:AD9">COUNT(S14:S37)</f>
        <v>3</v>
      </c>
      <c r="T9">
        <f t="shared" si="0"/>
        <v>3</v>
      </c>
      <c r="U9">
        <f t="shared" si="0"/>
        <v>3</v>
      </c>
      <c r="V9">
        <f t="shared" si="0"/>
        <v>3</v>
      </c>
      <c r="W9">
        <f t="shared" si="0"/>
        <v>3</v>
      </c>
      <c r="X9">
        <f t="shared" si="0"/>
        <v>3</v>
      </c>
      <c r="Y9">
        <f t="shared" si="0"/>
        <v>3</v>
      </c>
      <c r="Z9">
        <f t="shared" si="0"/>
        <v>3</v>
      </c>
      <c r="AA9">
        <f t="shared" si="0"/>
        <v>3</v>
      </c>
      <c r="AB9">
        <f t="shared" si="0"/>
        <v>2</v>
      </c>
      <c r="AC9">
        <f t="shared" si="0"/>
        <v>3</v>
      </c>
      <c r="AD9">
        <f t="shared" si="0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4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57" t="s">
        <v>298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5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56" t="s">
        <v>18</v>
      </c>
      <c r="AE12" s="21"/>
      <c r="AF12" s="14" t="s">
        <v>7</v>
      </c>
      <c r="AG12" s="23" t="s">
        <v>7</v>
      </c>
      <c r="AI12" s="2" t="s">
        <v>3</v>
      </c>
    </row>
    <row r="13" spans="1:3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12.75">
      <c r="A14" s="52">
        <v>1</v>
      </c>
      <c r="B14" s="52">
        <v>1</v>
      </c>
      <c r="C14" s="38">
        <v>122</v>
      </c>
      <c r="D14" s="53" t="s">
        <v>77</v>
      </c>
      <c r="E14" s="35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 t="s">
        <v>77</v>
      </c>
      <c r="N14" s="36" t="s">
        <v>77</v>
      </c>
      <c r="O14" s="35" t="s">
        <v>219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f>125*4</f>
        <v>500</v>
      </c>
      <c r="W14" s="52">
        <v>60</v>
      </c>
      <c r="X14" s="52">
        <v>60</v>
      </c>
      <c r="Y14" s="52">
        <v>15</v>
      </c>
      <c r="Z14" s="52">
        <v>15</v>
      </c>
      <c r="AA14" s="25"/>
      <c r="AB14" s="25"/>
      <c r="AC14" s="52">
        <v>60</v>
      </c>
      <c r="AD14" s="52"/>
      <c r="AE14" s="53">
        <v>11</v>
      </c>
      <c r="AF14" s="55">
        <v>3</v>
      </c>
      <c r="AG14" s="52">
        <f>(SUM(R14:AD14)/1000)+AF14</f>
        <v>3.99</v>
      </c>
      <c r="AH14" s="52"/>
      <c r="AI14" s="52">
        <v>1</v>
      </c>
    </row>
    <row r="15" spans="1:35" ht="12.75">
      <c r="A15" s="52">
        <v>2</v>
      </c>
      <c r="B15" s="52">
        <v>2</v>
      </c>
      <c r="C15" s="38">
        <v>122</v>
      </c>
      <c r="D15" s="53"/>
      <c r="E15" s="53"/>
      <c r="F15" s="53"/>
      <c r="G15" s="53"/>
      <c r="H15" s="35"/>
      <c r="I15" s="53"/>
      <c r="J15" s="53"/>
      <c r="K15" s="53"/>
      <c r="L15" s="53"/>
      <c r="M15" s="53"/>
      <c r="N15" s="36"/>
      <c r="O15" s="35"/>
      <c r="P15" s="54"/>
      <c r="Q15" s="54"/>
      <c r="R15" s="52"/>
      <c r="S15" s="52"/>
      <c r="T15" s="52"/>
      <c r="U15" s="52"/>
      <c r="V15" s="52"/>
      <c r="W15" s="52"/>
      <c r="X15" s="52"/>
      <c r="Y15" s="52"/>
      <c r="Z15" s="52"/>
      <c r="AA15" s="25"/>
      <c r="AB15" s="25"/>
      <c r="AC15" s="52"/>
      <c r="AD15" s="52"/>
      <c r="AE15" s="53"/>
      <c r="AF15" s="52"/>
      <c r="AG15" s="52"/>
      <c r="AH15" s="52"/>
      <c r="AI15" s="52">
        <v>2</v>
      </c>
    </row>
    <row r="16" spans="1:35" ht="12.75">
      <c r="A16" s="52">
        <v>3</v>
      </c>
      <c r="B16" s="52">
        <v>3</v>
      </c>
      <c r="C16" s="38">
        <v>122</v>
      </c>
      <c r="D16" s="53"/>
      <c r="E16" s="35"/>
      <c r="F16" s="53"/>
      <c r="G16" s="53"/>
      <c r="H16" s="53"/>
      <c r="I16" s="52"/>
      <c r="J16" s="53"/>
      <c r="K16" s="53"/>
      <c r="L16" s="53"/>
      <c r="M16" s="53"/>
      <c r="N16" s="53"/>
      <c r="O16" s="35"/>
      <c r="P16" s="54"/>
      <c r="Q16" s="54"/>
      <c r="R16" s="52"/>
      <c r="S16" s="52"/>
      <c r="T16" s="52"/>
      <c r="U16" s="52"/>
      <c r="V16" s="52"/>
      <c r="W16" s="52"/>
      <c r="X16" s="52"/>
      <c r="Y16" s="52"/>
      <c r="Z16" s="52"/>
      <c r="AA16" s="25">
        <v>125</v>
      </c>
      <c r="AB16" s="52"/>
      <c r="AC16" s="52"/>
      <c r="AD16" s="52"/>
      <c r="AE16" s="53"/>
      <c r="AF16" s="52"/>
      <c r="AG16" s="52"/>
      <c r="AH16" s="52"/>
      <c r="AI16" s="52">
        <v>3</v>
      </c>
    </row>
    <row r="17" spans="1:35" ht="12.75">
      <c r="A17" s="52">
        <v>4</v>
      </c>
      <c r="B17" s="52">
        <v>4</v>
      </c>
      <c r="C17" s="38">
        <v>122</v>
      </c>
      <c r="D17" s="53"/>
      <c r="E17" s="53"/>
      <c r="F17" s="53"/>
      <c r="G17" s="53"/>
      <c r="H17" s="35"/>
      <c r="I17" s="53"/>
      <c r="J17" s="53"/>
      <c r="K17" s="53"/>
      <c r="L17" s="53"/>
      <c r="M17" s="35"/>
      <c r="N17" s="36"/>
      <c r="O17" s="35">
        <v>4</v>
      </c>
      <c r="P17" s="54"/>
      <c r="Q17" s="54"/>
      <c r="R17" s="52"/>
      <c r="S17" s="52"/>
      <c r="T17" s="52"/>
      <c r="U17" s="52"/>
      <c r="V17" s="52"/>
      <c r="W17" s="52"/>
      <c r="X17" s="52"/>
      <c r="Y17" s="52"/>
      <c r="Z17" s="52"/>
      <c r="AA17" s="25"/>
      <c r="AB17" s="52"/>
      <c r="AC17" s="52"/>
      <c r="AD17" s="58"/>
      <c r="AE17" s="53">
        <v>8</v>
      </c>
      <c r="AF17" s="52">
        <v>5.9</v>
      </c>
      <c r="AG17" s="52">
        <f>(SUM(R17:AD17)/1000)+AF17</f>
        <v>5.9</v>
      </c>
      <c r="AH17" s="52"/>
      <c r="AI17" s="52">
        <v>4</v>
      </c>
    </row>
    <row r="18" spans="1:36" ht="12.75">
      <c r="A18" s="52">
        <v>5</v>
      </c>
      <c r="B18" s="52">
        <v>5</v>
      </c>
      <c r="C18" s="38">
        <v>122</v>
      </c>
      <c r="D18" s="53"/>
      <c r="E18" s="35"/>
      <c r="F18" s="53"/>
      <c r="G18" s="53"/>
      <c r="H18" s="53"/>
      <c r="I18" s="53"/>
      <c r="J18" s="53"/>
      <c r="K18" s="53"/>
      <c r="L18" s="53"/>
      <c r="M18" s="53"/>
      <c r="N18" s="36"/>
      <c r="O18" s="35">
        <v>24</v>
      </c>
      <c r="P18" s="54"/>
      <c r="Q18" s="54"/>
      <c r="R18" s="52"/>
      <c r="S18" s="52"/>
      <c r="T18" s="52"/>
      <c r="U18" s="52"/>
      <c r="V18" s="52"/>
      <c r="W18" s="52"/>
      <c r="X18" s="52"/>
      <c r="Y18" s="52"/>
      <c r="Z18" s="52"/>
      <c r="AA18" s="25"/>
      <c r="AB18" s="25"/>
      <c r="AC18" s="52"/>
      <c r="AD18" s="58"/>
      <c r="AE18" s="53">
        <v>23</v>
      </c>
      <c r="AF18" s="52">
        <v>5.3</v>
      </c>
      <c r="AG18" s="52">
        <f>(SUM(R18:AD18)/1000)+AF18</f>
        <v>5.3</v>
      </c>
      <c r="AH18" s="52"/>
      <c r="AI18" s="29">
        <v>5</v>
      </c>
      <c r="AJ18" s="29"/>
    </row>
    <row r="19" spans="1:35" ht="12.75">
      <c r="A19" s="52">
        <v>6</v>
      </c>
      <c r="B19" s="52">
        <v>6</v>
      </c>
      <c r="C19" s="38">
        <v>122</v>
      </c>
      <c r="D19" s="53"/>
      <c r="E19" s="53"/>
      <c r="F19" s="53"/>
      <c r="G19" s="53"/>
      <c r="H19" s="35"/>
      <c r="I19" s="53"/>
      <c r="J19" s="35"/>
      <c r="K19" s="53"/>
      <c r="L19" s="53"/>
      <c r="M19" s="35"/>
      <c r="N19" s="36"/>
      <c r="O19" s="35" t="s">
        <v>154</v>
      </c>
      <c r="P19" s="54"/>
      <c r="Q19" s="54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>
        <v>4000</v>
      </c>
      <c r="AC19" s="52"/>
      <c r="AD19" s="52"/>
      <c r="AE19" s="53">
        <v>6</v>
      </c>
      <c r="AF19" s="52"/>
      <c r="AG19" s="52">
        <v>2.2</v>
      </c>
      <c r="AH19" s="52"/>
      <c r="AI19" s="52">
        <v>6</v>
      </c>
    </row>
    <row r="20" spans="1:35" ht="12.75">
      <c r="A20" s="52">
        <v>7</v>
      </c>
      <c r="B20" s="52">
        <v>7</v>
      </c>
      <c r="C20" s="38">
        <v>122</v>
      </c>
      <c r="D20" s="53"/>
      <c r="E20" s="35"/>
      <c r="F20" s="53"/>
      <c r="G20" s="53"/>
      <c r="H20" s="53"/>
      <c r="I20" s="53"/>
      <c r="J20" s="53"/>
      <c r="K20" s="53"/>
      <c r="L20" s="53"/>
      <c r="M20" s="53"/>
      <c r="N20" s="53"/>
      <c r="O20" s="35"/>
      <c r="P20" s="54"/>
      <c r="Q20" s="54"/>
      <c r="R20" s="52"/>
      <c r="S20" s="52"/>
      <c r="T20" s="52"/>
      <c r="U20" s="52"/>
      <c r="V20" s="52"/>
      <c r="W20" s="52"/>
      <c r="X20" s="52"/>
      <c r="Y20" s="52"/>
      <c r="Z20" s="52"/>
      <c r="AA20" s="25"/>
      <c r="AB20" s="25"/>
      <c r="AC20" s="52"/>
      <c r="AD20" s="58"/>
      <c r="AE20" s="53"/>
      <c r="AF20" s="52"/>
      <c r="AG20" s="52"/>
      <c r="AH20" s="10"/>
      <c r="AI20" s="52">
        <v>7</v>
      </c>
    </row>
    <row r="21" spans="1:35" ht="12.75">
      <c r="A21" s="52">
        <v>8</v>
      </c>
      <c r="B21" s="52">
        <v>8</v>
      </c>
      <c r="C21" s="38">
        <v>122</v>
      </c>
      <c r="D21" s="53"/>
      <c r="E21" s="53"/>
      <c r="F21" s="53"/>
      <c r="G21" s="53"/>
      <c r="H21" s="35"/>
      <c r="I21" s="53"/>
      <c r="J21" s="35"/>
      <c r="K21" s="53"/>
      <c r="L21" s="53"/>
      <c r="M21" s="35"/>
      <c r="N21" s="36"/>
      <c r="O21" s="35"/>
      <c r="P21" s="54"/>
      <c r="Q21" s="54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2"/>
      <c r="AG21" s="52"/>
      <c r="AH21" s="52"/>
      <c r="AI21" s="52">
        <v>8</v>
      </c>
    </row>
    <row r="22" spans="1:35" ht="12.75">
      <c r="A22" s="52">
        <v>9</v>
      </c>
      <c r="B22" s="52">
        <v>9</v>
      </c>
      <c r="C22" s="53">
        <v>84</v>
      </c>
      <c r="D22" s="53" t="s">
        <v>77</v>
      </c>
      <c r="E22" s="35" t="s">
        <v>77</v>
      </c>
      <c r="F22" s="53" t="s">
        <v>77</v>
      </c>
      <c r="G22" s="53"/>
      <c r="H22" s="35"/>
      <c r="I22" s="53"/>
      <c r="J22" s="53" t="s">
        <v>77</v>
      </c>
      <c r="K22" s="53"/>
      <c r="L22" s="53"/>
      <c r="M22" s="35"/>
      <c r="N22" s="36" t="s">
        <v>77</v>
      </c>
      <c r="O22" s="35">
        <v>11</v>
      </c>
      <c r="P22" s="54"/>
      <c r="Q22" s="54"/>
      <c r="R22" s="52">
        <v>60</v>
      </c>
      <c r="S22" s="52">
        <v>60</v>
      </c>
      <c r="T22" s="52">
        <v>60</v>
      </c>
      <c r="U22" s="52">
        <v>100</v>
      </c>
      <c r="V22" s="52">
        <v>500</v>
      </c>
      <c r="W22" s="52">
        <v>60</v>
      </c>
      <c r="X22" s="52">
        <v>60</v>
      </c>
      <c r="Y22" s="52">
        <v>15</v>
      </c>
      <c r="Z22" s="52">
        <v>15</v>
      </c>
      <c r="AA22" s="25"/>
      <c r="AB22" s="52"/>
      <c r="AC22" s="52">
        <v>60</v>
      </c>
      <c r="AD22" s="58"/>
      <c r="AE22" s="53">
        <v>9</v>
      </c>
      <c r="AF22" s="58">
        <v>4.6</v>
      </c>
      <c r="AG22" s="52">
        <f>(SUM(R22:AD22)/1000)+AF22</f>
        <v>5.59</v>
      </c>
      <c r="AH22" s="52"/>
      <c r="AI22" s="52">
        <v>9</v>
      </c>
    </row>
    <row r="23" spans="1:35" ht="12.75">
      <c r="A23" s="52">
        <v>10</v>
      </c>
      <c r="B23" s="52">
        <v>10</v>
      </c>
      <c r="C23" s="53">
        <v>84</v>
      </c>
      <c r="D23" s="53"/>
      <c r="E23" s="53"/>
      <c r="F23" s="53"/>
      <c r="G23" s="53"/>
      <c r="H23" s="35"/>
      <c r="I23" s="53"/>
      <c r="J23" s="53"/>
      <c r="K23" s="53"/>
      <c r="L23" s="53"/>
      <c r="M23" s="53"/>
      <c r="N23" s="53"/>
      <c r="O23" s="35"/>
      <c r="P23" s="54"/>
      <c r="Q23" s="54"/>
      <c r="R23" s="52"/>
      <c r="S23" s="52"/>
      <c r="T23" s="52"/>
      <c r="U23" s="52"/>
      <c r="V23" s="52"/>
      <c r="W23" s="52"/>
      <c r="X23" s="52"/>
      <c r="Y23" s="52"/>
      <c r="Z23" s="52"/>
      <c r="AA23" s="25">
        <v>125</v>
      </c>
      <c r="AB23" s="25"/>
      <c r="AC23" s="52"/>
      <c r="AD23" s="52"/>
      <c r="AE23" s="53"/>
      <c r="AF23" s="58"/>
      <c r="AG23" s="52"/>
      <c r="AH23" s="52"/>
      <c r="AI23" s="52">
        <v>10</v>
      </c>
    </row>
    <row r="24" spans="1:35" ht="12.75">
      <c r="A24" s="52">
        <v>11</v>
      </c>
      <c r="B24" s="52">
        <v>11</v>
      </c>
      <c r="C24" s="53">
        <v>84</v>
      </c>
      <c r="G24" s="53"/>
      <c r="H24" s="35"/>
      <c r="I24" s="53"/>
      <c r="J24" s="53"/>
      <c r="K24" s="53"/>
      <c r="L24" s="53"/>
      <c r="M24" s="35"/>
      <c r="N24" s="36"/>
      <c r="O24" s="35"/>
      <c r="P24" s="54"/>
      <c r="Q24" s="54"/>
      <c r="R24" s="52"/>
      <c r="S24" s="52"/>
      <c r="T24" s="52"/>
      <c r="U24" s="52"/>
      <c r="V24" s="52"/>
      <c r="W24" s="52"/>
      <c r="X24" s="52"/>
      <c r="Y24" s="52"/>
      <c r="Z24" s="52"/>
      <c r="AA24" s="25"/>
      <c r="AB24" s="25"/>
      <c r="AC24" s="52"/>
      <c r="AD24" s="52"/>
      <c r="AE24" s="53"/>
      <c r="AF24" s="58"/>
      <c r="AG24" s="52"/>
      <c r="AH24" s="52"/>
      <c r="AI24" s="52">
        <v>11</v>
      </c>
    </row>
    <row r="25" spans="1:35" ht="12.75">
      <c r="A25" s="52">
        <v>12</v>
      </c>
      <c r="B25" s="52">
        <v>12</v>
      </c>
      <c r="C25" s="53">
        <v>84</v>
      </c>
      <c r="D25" s="53"/>
      <c r="E25" s="53"/>
      <c r="F25" s="53"/>
      <c r="G25" s="53"/>
      <c r="H25" s="35"/>
      <c r="I25" s="53"/>
      <c r="J25" s="53"/>
      <c r="K25" s="53"/>
      <c r="L25" s="53"/>
      <c r="M25" s="35"/>
      <c r="N25" s="36"/>
      <c r="O25" s="35" t="s">
        <v>181</v>
      </c>
      <c r="P25" s="54"/>
      <c r="Q25" s="54"/>
      <c r="R25" s="52"/>
      <c r="S25" s="52"/>
      <c r="T25" s="52"/>
      <c r="U25" s="52"/>
      <c r="V25" s="52"/>
      <c r="W25" s="52"/>
      <c r="X25" s="52"/>
      <c r="Y25" s="52"/>
      <c r="Z25" s="52"/>
      <c r="AA25" s="25"/>
      <c r="AB25" s="25"/>
      <c r="AC25" s="52"/>
      <c r="AD25" s="52"/>
      <c r="AE25" s="53">
        <v>12</v>
      </c>
      <c r="AF25" s="58">
        <v>7.3</v>
      </c>
      <c r="AG25" s="52">
        <f>(SUM(R25:AD25)/1000)+AF25</f>
        <v>7.3</v>
      </c>
      <c r="AH25" s="52"/>
      <c r="AI25" s="52">
        <v>12</v>
      </c>
    </row>
    <row r="26" spans="1:35" ht="12.75">
      <c r="A26" s="10">
        <v>13</v>
      </c>
      <c r="B26" s="10">
        <v>13</v>
      </c>
      <c r="C26" s="53">
        <v>84</v>
      </c>
      <c r="D26" s="53"/>
      <c r="E26" s="35"/>
      <c r="F26" s="53"/>
      <c r="G26" s="53"/>
      <c r="H26" s="35"/>
      <c r="I26" s="53"/>
      <c r="J26" s="53"/>
      <c r="K26" s="53"/>
      <c r="L26" s="53"/>
      <c r="M26" s="53"/>
      <c r="N26" s="35"/>
      <c r="O26" s="35" t="s">
        <v>240</v>
      </c>
      <c r="P26" s="11"/>
      <c r="Q26" s="10"/>
      <c r="R26" s="52"/>
      <c r="S26" s="52"/>
      <c r="T26" s="52"/>
      <c r="U26" s="52"/>
      <c r="V26" s="52"/>
      <c r="W26" s="52"/>
      <c r="X26" s="52"/>
      <c r="Y26" s="52"/>
      <c r="Z26" s="52"/>
      <c r="AA26" s="25"/>
      <c r="AB26" s="25"/>
      <c r="AC26" s="52"/>
      <c r="AD26" s="52"/>
      <c r="AE26" s="53">
        <v>21</v>
      </c>
      <c r="AF26" s="32">
        <v>4.5</v>
      </c>
      <c r="AG26" s="52">
        <f>(SUM(R26:AD26)/1000)+AF26</f>
        <v>4.5</v>
      </c>
      <c r="AH26" s="10"/>
      <c r="AI26" s="10">
        <v>13</v>
      </c>
    </row>
    <row r="27" spans="1:35" ht="12.75">
      <c r="A27" s="10">
        <v>14</v>
      </c>
      <c r="B27" s="10">
        <v>14</v>
      </c>
      <c r="C27" s="53">
        <v>84</v>
      </c>
      <c r="D27" s="53"/>
      <c r="E27" s="53"/>
      <c r="F27" s="53"/>
      <c r="G27" s="53"/>
      <c r="H27" s="35"/>
      <c r="I27" s="53"/>
      <c r="J27" s="35"/>
      <c r="K27" s="53"/>
      <c r="L27" s="53"/>
      <c r="M27" s="35"/>
      <c r="N27" s="35"/>
      <c r="O27" s="35">
        <v>27</v>
      </c>
      <c r="P27" s="54"/>
      <c r="Q27" s="54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5"/>
      <c r="AC27" s="52"/>
      <c r="AD27" s="52"/>
      <c r="AE27" s="53">
        <v>14</v>
      </c>
      <c r="AF27" s="32">
        <v>4.4</v>
      </c>
      <c r="AG27" s="52">
        <f>(SUM(R27:AD27)/1000)+AF27</f>
        <v>4.4</v>
      </c>
      <c r="AH27" s="52"/>
      <c r="AI27" s="10">
        <v>14</v>
      </c>
    </row>
    <row r="28" spans="1:35" ht="12.75">
      <c r="A28" s="10">
        <v>15</v>
      </c>
      <c r="B28" s="10">
        <v>15</v>
      </c>
      <c r="C28" s="53">
        <v>84</v>
      </c>
      <c r="D28" s="53"/>
      <c r="E28" s="35"/>
      <c r="F28" s="53"/>
      <c r="G28" s="53"/>
      <c r="H28" s="35"/>
      <c r="I28" s="53"/>
      <c r="J28" s="53"/>
      <c r="K28" s="53"/>
      <c r="L28" s="53"/>
      <c r="M28" s="53"/>
      <c r="N28" s="36"/>
      <c r="O28" s="35"/>
      <c r="P28" s="11"/>
      <c r="Q28" s="10"/>
      <c r="R28" s="52"/>
      <c r="S28" s="52"/>
      <c r="T28" s="52"/>
      <c r="U28" s="52"/>
      <c r="V28" s="52"/>
      <c r="W28" s="52"/>
      <c r="X28" s="52"/>
      <c r="Y28" s="52"/>
      <c r="Z28" s="52"/>
      <c r="AA28" s="25"/>
      <c r="AB28" s="52"/>
      <c r="AC28" s="52"/>
      <c r="AD28" s="52"/>
      <c r="AE28" s="53"/>
      <c r="AF28" s="32"/>
      <c r="AG28" s="52"/>
      <c r="AH28" s="25"/>
      <c r="AI28" s="10">
        <v>15</v>
      </c>
    </row>
    <row r="29" spans="1:35" ht="12.75">
      <c r="A29" s="10">
        <v>16</v>
      </c>
      <c r="B29" s="10">
        <v>16</v>
      </c>
      <c r="C29" s="53">
        <v>84</v>
      </c>
      <c r="D29" s="53"/>
      <c r="E29" s="53"/>
      <c r="F29" s="53"/>
      <c r="G29" s="53"/>
      <c r="H29" s="35"/>
      <c r="I29" s="53"/>
      <c r="J29" s="53"/>
      <c r="K29" s="53"/>
      <c r="L29" s="35"/>
      <c r="M29" s="53"/>
      <c r="N29" s="35"/>
      <c r="O29" s="35"/>
      <c r="P29" s="11"/>
      <c r="Q29" s="11"/>
      <c r="R29" s="52"/>
      <c r="S29" s="52"/>
      <c r="T29" s="52"/>
      <c r="U29" s="52"/>
      <c r="V29" s="52"/>
      <c r="W29" s="52"/>
      <c r="X29" s="52"/>
      <c r="Y29" s="52"/>
      <c r="Z29" s="52"/>
      <c r="AA29" s="25"/>
      <c r="AB29" s="25"/>
      <c r="AC29" s="52"/>
      <c r="AD29" s="52"/>
      <c r="AE29" s="53"/>
      <c r="AF29" s="32"/>
      <c r="AG29" s="52"/>
      <c r="AH29" s="10"/>
      <c r="AI29" s="10">
        <v>16</v>
      </c>
    </row>
    <row r="30" spans="1:35" ht="12.75">
      <c r="A30" s="10">
        <v>17</v>
      </c>
      <c r="B30" s="10">
        <v>17</v>
      </c>
      <c r="C30" s="35">
        <v>30</v>
      </c>
      <c r="D30" s="53" t="s">
        <v>77</v>
      </c>
      <c r="E30" s="35" t="s">
        <v>77</v>
      </c>
      <c r="F30" s="53" t="s">
        <v>77</v>
      </c>
      <c r="G30" s="53"/>
      <c r="H30" s="35"/>
      <c r="I30" s="53"/>
      <c r="J30" s="35" t="s">
        <v>77</v>
      </c>
      <c r="K30" s="53"/>
      <c r="L30" s="53"/>
      <c r="M30" s="35"/>
      <c r="N30" s="35" t="s">
        <v>77</v>
      </c>
      <c r="O30" s="35">
        <v>18</v>
      </c>
      <c r="P30" s="54"/>
      <c r="Q30" s="54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>
        <v>5</v>
      </c>
      <c r="AF30" s="32">
        <v>5.5</v>
      </c>
      <c r="AG30" s="52">
        <f>(SUM(R30:AD30)/1000)+AF30</f>
        <v>5.5</v>
      </c>
      <c r="AH30" s="52"/>
      <c r="AI30" s="10">
        <v>17</v>
      </c>
    </row>
    <row r="31" spans="1:35" ht="12.75">
      <c r="A31" s="10">
        <v>18</v>
      </c>
      <c r="B31" s="10">
        <v>18</v>
      </c>
      <c r="C31" s="35">
        <v>30</v>
      </c>
      <c r="D31" s="53"/>
      <c r="E31" s="53"/>
      <c r="F31" s="53"/>
      <c r="G31" s="53"/>
      <c r="H31" s="35"/>
      <c r="I31" s="53"/>
      <c r="J31" s="53"/>
      <c r="K31" s="53"/>
      <c r="L31" s="53"/>
      <c r="M31" s="35"/>
      <c r="N31" s="35"/>
      <c r="O31" s="35" t="s">
        <v>260</v>
      </c>
      <c r="P31" s="11"/>
      <c r="Q31" s="11"/>
      <c r="R31" s="52"/>
      <c r="S31" s="52"/>
      <c r="T31" s="52"/>
      <c r="U31" s="52"/>
      <c r="V31" s="52"/>
      <c r="W31" s="52"/>
      <c r="X31" s="52"/>
      <c r="Y31" s="52"/>
      <c r="Z31" s="52"/>
      <c r="AA31" s="25"/>
      <c r="AB31" s="25"/>
      <c r="AC31" s="52"/>
      <c r="AD31" s="52"/>
      <c r="AE31" s="53">
        <v>3</v>
      </c>
      <c r="AF31" s="32">
        <v>4</v>
      </c>
      <c r="AG31" s="52">
        <f>(SUM(R31:AD31)/1000)+AF31</f>
        <v>4</v>
      </c>
      <c r="AH31" s="25"/>
      <c r="AI31" s="10">
        <v>18</v>
      </c>
    </row>
    <row r="32" spans="1:36" ht="12.75">
      <c r="A32" s="10">
        <v>19</v>
      </c>
      <c r="B32" s="10">
        <v>19</v>
      </c>
      <c r="C32" s="35">
        <v>30</v>
      </c>
      <c r="D32" s="53"/>
      <c r="E32" s="35"/>
      <c r="F32" s="53"/>
      <c r="G32" s="53"/>
      <c r="H32" s="35"/>
      <c r="I32" s="53"/>
      <c r="J32" s="53"/>
      <c r="K32" s="53"/>
      <c r="L32" s="35" t="s">
        <v>261</v>
      </c>
      <c r="M32" s="53"/>
      <c r="N32" s="35"/>
      <c r="O32" s="35" t="s">
        <v>249</v>
      </c>
      <c r="P32" s="11"/>
      <c r="Q32" s="11"/>
      <c r="R32" s="52"/>
      <c r="S32" s="52"/>
      <c r="T32" s="52"/>
      <c r="U32" s="52"/>
      <c r="V32" s="52"/>
      <c r="W32" s="52"/>
      <c r="X32" s="52"/>
      <c r="Y32" s="52"/>
      <c r="Z32" s="52"/>
      <c r="AA32" s="25"/>
      <c r="AB32" s="52">
        <v>4000</v>
      </c>
      <c r="AC32" s="52"/>
      <c r="AD32" s="52"/>
      <c r="AE32" s="53">
        <v>11</v>
      </c>
      <c r="AF32" s="32">
        <v>0.8</v>
      </c>
      <c r="AG32" s="52">
        <f>(SUM(R32:AD32)/1000)+AF32</f>
        <v>4.8</v>
      </c>
      <c r="AH32" s="10" t="s">
        <v>170</v>
      </c>
      <c r="AI32" s="41">
        <v>19</v>
      </c>
      <c r="AJ32" s="29"/>
    </row>
    <row r="33" spans="1:35" ht="12.75">
      <c r="A33" s="10">
        <v>20</v>
      </c>
      <c r="B33" s="10">
        <v>20</v>
      </c>
      <c r="C33" s="35">
        <v>30</v>
      </c>
      <c r="D33" s="53"/>
      <c r="E33" s="53"/>
      <c r="F33" s="53"/>
      <c r="G33" s="53"/>
      <c r="H33" s="35"/>
      <c r="I33" s="53"/>
      <c r="J33" s="53"/>
      <c r="K33" s="53"/>
      <c r="L33" s="53"/>
      <c r="M33" s="35"/>
      <c r="N33" s="35"/>
      <c r="O33" s="35" t="s">
        <v>268</v>
      </c>
      <c r="P33" s="11"/>
      <c r="Q33" s="11"/>
      <c r="R33" s="52">
        <v>60</v>
      </c>
      <c r="S33" s="52">
        <v>60</v>
      </c>
      <c r="T33" s="52">
        <v>60</v>
      </c>
      <c r="U33" s="52">
        <v>100</v>
      </c>
      <c r="V33" s="52">
        <v>500</v>
      </c>
      <c r="W33" s="52">
        <v>60</v>
      </c>
      <c r="X33" s="52">
        <v>60</v>
      </c>
      <c r="Y33" s="52">
        <v>15</v>
      </c>
      <c r="Z33" s="52">
        <v>15</v>
      </c>
      <c r="AA33" s="25">
        <v>125</v>
      </c>
      <c r="AB33" s="25"/>
      <c r="AC33" s="25">
        <v>60</v>
      </c>
      <c r="AD33" s="52"/>
      <c r="AE33" s="53">
        <v>4</v>
      </c>
      <c r="AF33" s="32">
        <v>4</v>
      </c>
      <c r="AG33" s="52">
        <f>(SUM(R33:AD33)/1000)+AF33</f>
        <v>5.115</v>
      </c>
      <c r="AH33" s="10"/>
      <c r="AI33" s="10">
        <v>20</v>
      </c>
    </row>
    <row r="34" spans="1:35" ht="12.75">
      <c r="A34" s="10">
        <v>21</v>
      </c>
      <c r="B34" s="10">
        <v>21</v>
      </c>
      <c r="C34" s="35">
        <v>30</v>
      </c>
      <c r="D34" s="53"/>
      <c r="E34" s="35"/>
      <c r="F34" s="53"/>
      <c r="G34" s="53"/>
      <c r="H34" s="35"/>
      <c r="I34" s="53"/>
      <c r="J34" s="35"/>
      <c r="K34" s="53"/>
      <c r="L34" s="53"/>
      <c r="M34" s="35"/>
      <c r="N34" s="35"/>
      <c r="O34" s="35" t="s">
        <v>212</v>
      </c>
      <c r="P34" s="54"/>
      <c r="Q34" s="54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>
        <v>10</v>
      </c>
      <c r="AF34" s="32">
        <v>6</v>
      </c>
      <c r="AG34" s="52">
        <f>(SUM(R34:AD34)/1000)+AF34</f>
        <v>6</v>
      </c>
      <c r="AH34" s="52"/>
      <c r="AI34" s="10">
        <v>21</v>
      </c>
    </row>
    <row r="35" spans="1:37" ht="12.75">
      <c r="A35" s="10">
        <v>22</v>
      </c>
      <c r="B35" s="10">
        <v>22</v>
      </c>
      <c r="C35" s="35">
        <v>30</v>
      </c>
      <c r="D35" s="53"/>
      <c r="E35" s="53"/>
      <c r="F35" s="53"/>
      <c r="G35" s="53"/>
      <c r="H35" s="35"/>
      <c r="I35" s="53"/>
      <c r="J35" s="35"/>
      <c r="K35" s="53"/>
      <c r="L35" s="53"/>
      <c r="M35" s="35"/>
      <c r="N35" s="36"/>
      <c r="O35" s="35"/>
      <c r="P35" s="54"/>
      <c r="Q35" s="54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32"/>
      <c r="AG35" s="52"/>
      <c r="AH35" s="52"/>
      <c r="AI35" s="71">
        <v>22</v>
      </c>
      <c r="AK35" s="69"/>
    </row>
    <row r="36" spans="1:37" ht="12.75">
      <c r="A36" s="10">
        <v>23</v>
      </c>
      <c r="B36" s="10">
        <v>23</v>
      </c>
      <c r="C36" s="35">
        <v>30</v>
      </c>
      <c r="D36" s="53"/>
      <c r="E36" s="35"/>
      <c r="F36" s="53"/>
      <c r="G36" s="53"/>
      <c r="H36" s="35"/>
      <c r="I36" s="53"/>
      <c r="J36" s="35"/>
      <c r="K36" s="53"/>
      <c r="L36" s="53"/>
      <c r="M36" s="35"/>
      <c r="N36" s="35"/>
      <c r="O36" s="35"/>
      <c r="P36" s="54"/>
      <c r="Q36" s="54"/>
      <c r="R36" s="52"/>
      <c r="S36" s="52"/>
      <c r="T36" s="52"/>
      <c r="U36" s="52"/>
      <c r="V36" s="52"/>
      <c r="W36" s="52"/>
      <c r="AA36" s="52"/>
      <c r="AB36" s="52"/>
      <c r="AC36" s="52"/>
      <c r="AD36" s="52"/>
      <c r="AE36" s="53"/>
      <c r="AF36" s="32"/>
      <c r="AG36" s="52"/>
      <c r="AH36" s="52"/>
      <c r="AI36" s="71">
        <v>23</v>
      </c>
      <c r="AK36" s="69"/>
    </row>
    <row r="37" spans="1:37" ht="12.75">
      <c r="A37" s="10">
        <v>24</v>
      </c>
      <c r="B37" s="10">
        <v>24</v>
      </c>
      <c r="C37" s="35">
        <v>30</v>
      </c>
      <c r="D37" s="53"/>
      <c r="E37" s="53"/>
      <c r="F37" s="53"/>
      <c r="G37" s="53"/>
      <c r="H37" s="35"/>
      <c r="I37" s="53"/>
      <c r="J37" s="53"/>
      <c r="K37" s="53"/>
      <c r="L37" s="53"/>
      <c r="M37" s="35"/>
      <c r="N37" s="36"/>
      <c r="O37" s="35"/>
      <c r="P37" s="54"/>
      <c r="Q37" s="54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32"/>
      <c r="AG37" s="52"/>
      <c r="AH37" s="52"/>
      <c r="AI37" s="71">
        <v>24</v>
      </c>
      <c r="AJ37" s="69"/>
      <c r="AK37" s="69"/>
    </row>
    <row r="38" spans="15:33" ht="12.75">
      <c r="O38" s="35">
        <v>9</v>
      </c>
      <c r="AG38">
        <v>4.2</v>
      </c>
    </row>
    <row r="39" spans="15:32" ht="12.75">
      <c r="O39" s="35"/>
      <c r="AF39" s="71"/>
    </row>
  </sheetData>
  <sheetProtection/>
  <printOptions/>
  <pageMargins left="0.7" right="0.7" top="0.75" bottom="0.75" header="0.3" footer="0.3"/>
  <pageSetup orientation="portrait" paperSize="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L39"/>
  <sheetViews>
    <sheetView zoomScale="102" zoomScaleNormal="102" zoomScalePageLayoutView="0" workbookViewId="0" topLeftCell="A1">
      <selection activeCell="B2" sqref="B2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42791</v>
      </c>
      <c r="H2" s="41" t="s">
        <v>355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348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163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>
        <v>60</v>
      </c>
    </row>
    <row r="7" spans="1:3" ht="12.75">
      <c r="A7" t="s">
        <v>52</v>
      </c>
      <c r="C7" s="30">
        <v>408</v>
      </c>
    </row>
    <row r="8" ht="12.75">
      <c r="A8" t="s">
        <v>23</v>
      </c>
    </row>
    <row r="9" spans="4:30" ht="12.75">
      <c r="D9">
        <f>COUNTIF(D14:D37,"x")</f>
        <v>5</v>
      </c>
      <c r="E9">
        <f>COUNTIF(E14:E37,"x")</f>
        <v>5</v>
      </c>
      <c r="F9">
        <f>COUNTIF(F14:F37,"x")</f>
        <v>5</v>
      </c>
      <c r="G9">
        <f>COUNTIF(G14:G37,"x")</f>
        <v>0</v>
      </c>
      <c r="H9">
        <f>COUNTIF(H14:H37,"x")</f>
        <v>10</v>
      </c>
      <c r="J9">
        <f>COUNTIF(J14:J37,"x")</f>
        <v>11</v>
      </c>
      <c r="M9">
        <f>COUNTIF(M14:M37,"x")</f>
        <v>0</v>
      </c>
      <c r="N9">
        <f>COUNTIF(N14:N37,"x")</f>
        <v>2</v>
      </c>
      <c r="O9">
        <v>26</v>
      </c>
      <c r="R9">
        <f>COUNT(R14:R37)</f>
        <v>11</v>
      </c>
      <c r="S9">
        <f aca="true" t="shared" si="0" ref="S9:AD9">COUNT(S14:S37)</f>
        <v>11</v>
      </c>
      <c r="T9">
        <f t="shared" si="0"/>
        <v>11</v>
      </c>
      <c r="U9">
        <f t="shared" si="0"/>
        <v>11</v>
      </c>
      <c r="V9">
        <f t="shared" si="0"/>
        <v>6</v>
      </c>
      <c r="W9">
        <f t="shared" si="0"/>
        <v>11</v>
      </c>
      <c r="X9">
        <f>COUNT(X14:X35)</f>
        <v>1</v>
      </c>
      <c r="Y9">
        <f>COUNT(Y14:Y35)</f>
        <v>1</v>
      </c>
      <c r="Z9">
        <f>COUNT(Z14:Z35)</f>
        <v>1</v>
      </c>
      <c r="AA9">
        <f t="shared" si="0"/>
        <v>3</v>
      </c>
      <c r="AB9">
        <f t="shared" si="0"/>
        <v>3</v>
      </c>
      <c r="AC9">
        <f t="shared" si="0"/>
        <v>11</v>
      </c>
      <c r="AD9">
        <f t="shared" si="0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5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57" t="s">
        <v>298</v>
      </c>
      <c r="AE11" s="57" t="s">
        <v>351</v>
      </c>
      <c r="AF11" s="19" t="s">
        <v>14</v>
      </c>
      <c r="AG11" s="14" t="s">
        <v>21</v>
      </c>
      <c r="AH11" s="22" t="s">
        <v>6</v>
      </c>
      <c r="AI11" s="27" t="s">
        <v>26</v>
      </c>
    </row>
    <row r="12" spans="1:36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56" t="s">
        <v>18</v>
      </c>
      <c r="AE12" s="56" t="s">
        <v>352</v>
      </c>
      <c r="AF12" s="21"/>
      <c r="AG12" s="14" t="s">
        <v>7</v>
      </c>
      <c r="AH12" s="23" t="s">
        <v>7</v>
      </c>
      <c r="AJ12" s="2" t="s">
        <v>3</v>
      </c>
    </row>
    <row r="13" spans="1:36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2.75">
      <c r="A14" s="52">
        <v>1</v>
      </c>
      <c r="B14" s="52">
        <v>1</v>
      </c>
      <c r="C14" s="38">
        <v>408</v>
      </c>
      <c r="D14" s="53" t="s">
        <v>77</v>
      </c>
      <c r="E14" s="35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/>
      <c r="N14" s="36" t="s">
        <v>77</v>
      </c>
      <c r="O14" s="35" t="s">
        <v>156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500</v>
      </c>
      <c r="W14" s="52">
        <v>60</v>
      </c>
      <c r="X14" s="52"/>
      <c r="Y14" s="52"/>
      <c r="Z14" s="52"/>
      <c r="AA14" s="25">
        <v>500</v>
      </c>
      <c r="AB14" s="25">
        <v>1000</v>
      </c>
      <c r="AC14" s="52">
        <v>60</v>
      </c>
      <c r="AD14" s="52"/>
      <c r="AE14" s="52">
        <v>1000</v>
      </c>
      <c r="AF14" s="53">
        <v>1</v>
      </c>
      <c r="AG14" s="55">
        <v>5.2</v>
      </c>
      <c r="AH14" s="52">
        <f>(SUM(R14:AE14)/1000)+AG14</f>
        <v>8.6</v>
      </c>
      <c r="AI14" s="52"/>
      <c r="AJ14" s="52">
        <v>1</v>
      </c>
    </row>
    <row r="15" spans="1:36" ht="12.75">
      <c r="A15" s="52">
        <v>2</v>
      </c>
      <c r="B15" s="52">
        <v>2</v>
      </c>
      <c r="C15" s="53">
        <v>408</v>
      </c>
      <c r="D15" s="53"/>
      <c r="E15" s="53"/>
      <c r="F15" s="53"/>
      <c r="G15" s="53"/>
      <c r="H15" s="35"/>
      <c r="I15" s="53"/>
      <c r="J15" s="53"/>
      <c r="K15" s="53"/>
      <c r="L15" s="53"/>
      <c r="M15" s="53"/>
      <c r="N15" s="36"/>
      <c r="O15" s="35"/>
      <c r="P15" s="54"/>
      <c r="Q15" s="54"/>
      <c r="R15" s="52"/>
      <c r="S15" s="52"/>
      <c r="T15" s="52"/>
      <c r="U15" s="52"/>
      <c r="V15" s="52"/>
      <c r="W15" s="52"/>
      <c r="X15" s="52"/>
      <c r="Y15" s="52"/>
      <c r="Z15" s="52"/>
      <c r="AA15" s="25"/>
      <c r="AB15" s="25"/>
      <c r="AC15" s="52"/>
      <c r="AD15" s="52"/>
      <c r="AE15" s="52"/>
      <c r="AF15" s="53"/>
      <c r="AG15" s="52"/>
      <c r="AH15" s="52"/>
      <c r="AI15" s="52"/>
      <c r="AJ15" s="52">
        <v>2</v>
      </c>
    </row>
    <row r="16" spans="1:36" ht="12.75">
      <c r="A16" s="52">
        <v>3</v>
      </c>
      <c r="B16" s="52">
        <v>3</v>
      </c>
      <c r="C16" s="53">
        <v>408</v>
      </c>
      <c r="D16" s="53"/>
      <c r="E16" s="35"/>
      <c r="F16" s="53"/>
      <c r="G16" s="53"/>
      <c r="H16" s="53"/>
      <c r="I16" s="52"/>
      <c r="J16" s="53"/>
      <c r="K16" s="53"/>
      <c r="L16" s="53"/>
      <c r="M16" s="53"/>
      <c r="N16" s="53"/>
      <c r="O16" s="35"/>
      <c r="P16" s="54"/>
      <c r="Q16" s="54"/>
      <c r="R16" s="52"/>
      <c r="S16" s="52"/>
      <c r="T16" s="52"/>
      <c r="U16" s="52"/>
      <c r="V16" s="52"/>
      <c r="W16" s="52"/>
      <c r="X16" s="52"/>
      <c r="Y16" s="52"/>
      <c r="Z16" s="52"/>
      <c r="AA16" s="25"/>
      <c r="AB16" s="52"/>
      <c r="AC16" s="52"/>
      <c r="AD16" s="52"/>
      <c r="AE16" s="52"/>
      <c r="AF16" s="53"/>
      <c r="AG16" s="52"/>
      <c r="AH16" s="52">
        <f aca="true" t="shared" si="1" ref="AH16:AH33">(SUM(R16:AD16)/1000)+AG16</f>
        <v>0</v>
      </c>
      <c r="AI16" s="52"/>
      <c r="AJ16" s="52">
        <v>3</v>
      </c>
    </row>
    <row r="17" spans="1:36" ht="12.75">
      <c r="A17" s="52">
        <v>4</v>
      </c>
      <c r="B17" s="52">
        <v>4</v>
      </c>
      <c r="C17" s="53">
        <v>377</v>
      </c>
      <c r="D17" s="53"/>
      <c r="E17" s="53"/>
      <c r="F17" s="53"/>
      <c r="G17" s="53"/>
      <c r="H17" s="35" t="s">
        <v>77</v>
      </c>
      <c r="I17" s="53"/>
      <c r="J17" s="35" t="s">
        <v>77</v>
      </c>
      <c r="K17" s="53"/>
      <c r="L17" s="53"/>
      <c r="M17" s="35"/>
      <c r="N17" s="36"/>
      <c r="O17" s="35" t="s">
        <v>239</v>
      </c>
      <c r="P17" s="54"/>
      <c r="Q17" s="54"/>
      <c r="R17" s="52">
        <v>60</v>
      </c>
      <c r="S17" s="52">
        <v>60</v>
      </c>
      <c r="T17" s="52">
        <v>60</v>
      </c>
      <c r="U17" s="52">
        <v>100</v>
      </c>
      <c r="V17" s="52"/>
      <c r="W17" s="52">
        <v>60</v>
      </c>
      <c r="X17" s="52"/>
      <c r="Y17" s="52"/>
      <c r="Z17" s="52"/>
      <c r="AA17" s="25"/>
      <c r="AB17" s="52"/>
      <c r="AC17" s="52">
        <v>60</v>
      </c>
      <c r="AD17" s="58"/>
      <c r="AE17" s="58"/>
      <c r="AF17" s="53">
        <v>4</v>
      </c>
      <c r="AG17" s="52">
        <v>6.9</v>
      </c>
      <c r="AH17" s="52">
        <f t="shared" si="1"/>
        <v>7.300000000000001</v>
      </c>
      <c r="AI17" s="52"/>
      <c r="AJ17" s="52">
        <v>4</v>
      </c>
    </row>
    <row r="18" spans="1:37" ht="12.75">
      <c r="A18" s="52">
        <v>5</v>
      </c>
      <c r="B18" s="52">
        <v>5</v>
      </c>
      <c r="C18" s="53">
        <v>377</v>
      </c>
      <c r="D18" s="53"/>
      <c r="E18" s="35"/>
      <c r="F18" s="53"/>
      <c r="G18" s="53"/>
      <c r="H18" s="53"/>
      <c r="I18" s="53"/>
      <c r="J18" s="53"/>
      <c r="K18" s="53"/>
      <c r="L18" s="53"/>
      <c r="M18" s="53"/>
      <c r="N18" s="36"/>
      <c r="O18" s="35"/>
      <c r="P18" s="54"/>
      <c r="Q18" s="54"/>
      <c r="R18" s="52"/>
      <c r="S18" s="52"/>
      <c r="T18" s="52"/>
      <c r="U18" s="52"/>
      <c r="V18" s="52"/>
      <c r="W18" s="52"/>
      <c r="X18" s="52"/>
      <c r="Y18" s="52"/>
      <c r="Z18" s="52"/>
      <c r="AA18" s="25"/>
      <c r="AB18" s="25"/>
      <c r="AC18" s="52"/>
      <c r="AD18" s="58"/>
      <c r="AE18" s="58"/>
      <c r="AF18" s="53"/>
      <c r="AG18" s="52"/>
      <c r="AH18" s="52">
        <f t="shared" si="1"/>
        <v>0</v>
      </c>
      <c r="AI18" s="52"/>
      <c r="AJ18" s="52">
        <v>5</v>
      </c>
      <c r="AK18" s="52"/>
    </row>
    <row r="19" spans="1:37" ht="12.75">
      <c r="A19" s="52">
        <v>6</v>
      </c>
      <c r="B19" s="52">
        <v>6</v>
      </c>
      <c r="C19" s="53">
        <v>351</v>
      </c>
      <c r="D19" s="53"/>
      <c r="E19" s="53"/>
      <c r="F19" s="53"/>
      <c r="G19" s="53"/>
      <c r="H19" s="35" t="s">
        <v>77</v>
      </c>
      <c r="I19" s="53"/>
      <c r="J19" s="35" t="s">
        <v>77</v>
      </c>
      <c r="K19" s="53"/>
      <c r="L19" s="53"/>
      <c r="M19" s="35"/>
      <c r="N19" s="36"/>
      <c r="O19" s="35">
        <v>19</v>
      </c>
      <c r="P19" s="54"/>
      <c r="Q19" s="54"/>
      <c r="R19" s="52">
        <v>60</v>
      </c>
      <c r="S19" s="52">
        <v>60</v>
      </c>
      <c r="T19" s="52">
        <v>60</v>
      </c>
      <c r="U19" s="52">
        <v>100</v>
      </c>
      <c r="V19" s="52"/>
      <c r="W19" s="52">
        <v>60</v>
      </c>
      <c r="X19" s="52"/>
      <c r="Y19" s="52"/>
      <c r="Z19" s="52"/>
      <c r="AA19" s="52"/>
      <c r="AB19" s="52"/>
      <c r="AC19" s="52">
        <v>60</v>
      </c>
      <c r="AD19" s="52"/>
      <c r="AE19" s="52"/>
      <c r="AF19" s="53">
        <v>6</v>
      </c>
      <c r="AG19" s="52">
        <v>6.2</v>
      </c>
      <c r="AH19" s="52">
        <f t="shared" si="1"/>
        <v>6.6000000000000005</v>
      </c>
      <c r="AI19" s="52"/>
      <c r="AJ19" s="52">
        <v>6</v>
      </c>
      <c r="AK19" s="52"/>
    </row>
    <row r="20" spans="1:37" ht="12.75">
      <c r="A20" s="52">
        <v>7</v>
      </c>
      <c r="B20" s="52">
        <v>7</v>
      </c>
      <c r="C20" s="53">
        <v>351</v>
      </c>
      <c r="D20" s="53"/>
      <c r="E20" s="35"/>
      <c r="F20" s="53"/>
      <c r="G20" s="53"/>
      <c r="H20" s="53"/>
      <c r="I20" s="53"/>
      <c r="J20" s="53"/>
      <c r="K20" s="53"/>
      <c r="L20" s="53"/>
      <c r="M20" s="53"/>
      <c r="N20" s="53"/>
      <c r="O20" s="35"/>
      <c r="P20" s="54"/>
      <c r="Q20" s="54"/>
      <c r="R20" s="52"/>
      <c r="S20" s="52"/>
      <c r="T20" s="52"/>
      <c r="U20" s="52"/>
      <c r="V20" s="52"/>
      <c r="W20" s="52"/>
      <c r="X20" s="52"/>
      <c r="Y20" s="52"/>
      <c r="Z20" s="52"/>
      <c r="AA20" s="25"/>
      <c r="AB20" s="25"/>
      <c r="AC20" s="52"/>
      <c r="AD20" s="58"/>
      <c r="AE20" s="58"/>
      <c r="AF20" s="53"/>
      <c r="AG20" s="52"/>
      <c r="AH20" s="52">
        <f t="shared" si="1"/>
        <v>0</v>
      </c>
      <c r="AI20" s="10"/>
      <c r="AJ20" s="52">
        <v>7</v>
      </c>
      <c r="AK20" s="52"/>
    </row>
    <row r="21" spans="1:37" ht="12.75">
      <c r="A21" s="52">
        <v>8</v>
      </c>
      <c r="B21" s="52">
        <v>8</v>
      </c>
      <c r="C21" s="53">
        <v>303</v>
      </c>
      <c r="D21" s="53" t="s">
        <v>77</v>
      </c>
      <c r="E21" s="35" t="s">
        <v>77</v>
      </c>
      <c r="F21" s="53" t="s">
        <v>77</v>
      </c>
      <c r="G21" s="53"/>
      <c r="H21" s="35" t="s">
        <v>77</v>
      </c>
      <c r="I21" s="53"/>
      <c r="J21" s="35" t="s">
        <v>77</v>
      </c>
      <c r="K21" s="53"/>
      <c r="L21" s="53"/>
      <c r="M21" s="35"/>
      <c r="N21" s="36"/>
      <c r="O21" s="35" t="s">
        <v>167</v>
      </c>
      <c r="P21" s="54"/>
      <c r="Q21" s="54"/>
      <c r="R21" s="52">
        <v>60</v>
      </c>
      <c r="S21" s="52">
        <v>60</v>
      </c>
      <c r="T21" s="52">
        <v>60</v>
      </c>
      <c r="U21" s="52">
        <v>100</v>
      </c>
      <c r="V21" s="52">
        <v>500</v>
      </c>
      <c r="W21" s="52">
        <v>60</v>
      </c>
      <c r="X21" s="52"/>
      <c r="Y21" s="52"/>
      <c r="Z21" s="52"/>
      <c r="AA21" s="52">
        <v>600</v>
      </c>
      <c r="AB21" s="52">
        <v>1000</v>
      </c>
      <c r="AC21" s="52">
        <v>60</v>
      </c>
      <c r="AD21" s="52"/>
      <c r="AE21" s="52"/>
      <c r="AF21" s="53">
        <v>8</v>
      </c>
      <c r="AG21" s="52">
        <v>8.3</v>
      </c>
      <c r="AH21" s="52">
        <f t="shared" si="1"/>
        <v>10.8</v>
      </c>
      <c r="AI21" s="52"/>
      <c r="AJ21" s="52">
        <v>8</v>
      </c>
      <c r="AK21" s="52"/>
    </row>
    <row r="22" spans="1:37" ht="12.75">
      <c r="A22" s="52">
        <v>9</v>
      </c>
      <c r="B22" s="52">
        <v>9</v>
      </c>
      <c r="C22" s="53">
        <v>303</v>
      </c>
      <c r="D22" s="53"/>
      <c r="E22" s="35"/>
      <c r="F22" s="53"/>
      <c r="G22" s="53"/>
      <c r="H22" s="35"/>
      <c r="I22" s="53"/>
      <c r="J22" s="35"/>
      <c r="K22" s="53"/>
      <c r="L22" s="53"/>
      <c r="M22" s="35"/>
      <c r="N22" s="36"/>
      <c r="O22" s="35">
        <v>34</v>
      </c>
      <c r="P22" s="54"/>
      <c r="Q22" s="54"/>
      <c r="R22" s="52"/>
      <c r="S22" s="52"/>
      <c r="T22" s="52"/>
      <c r="U22" s="52"/>
      <c r="V22" s="52"/>
      <c r="W22" s="52"/>
      <c r="X22" s="52"/>
      <c r="Y22" s="52"/>
      <c r="Z22" s="52"/>
      <c r="AA22" s="25"/>
      <c r="AB22" s="52"/>
      <c r="AC22" s="52"/>
      <c r="AD22" s="58"/>
      <c r="AE22" s="58"/>
      <c r="AF22" s="53"/>
      <c r="AG22" s="58"/>
      <c r="AH22" s="52">
        <f t="shared" si="1"/>
        <v>0</v>
      </c>
      <c r="AI22" s="52"/>
      <c r="AJ22" s="52">
        <v>9</v>
      </c>
      <c r="AK22" s="52"/>
    </row>
    <row r="23" spans="1:37" ht="12.75">
      <c r="A23" s="52">
        <v>10</v>
      </c>
      <c r="B23" s="52">
        <v>10</v>
      </c>
      <c r="C23" s="53">
        <v>252</v>
      </c>
      <c r="D23" s="53"/>
      <c r="E23" s="53"/>
      <c r="F23" s="53"/>
      <c r="G23" s="53"/>
      <c r="H23" s="35" t="s">
        <v>77</v>
      </c>
      <c r="I23" s="53"/>
      <c r="J23" s="35" t="s">
        <v>77</v>
      </c>
      <c r="K23" s="53"/>
      <c r="L23" s="53"/>
      <c r="M23" s="53"/>
      <c r="N23" s="53"/>
      <c r="O23" s="35" t="s">
        <v>216</v>
      </c>
      <c r="P23" s="54"/>
      <c r="Q23" s="54"/>
      <c r="R23" s="52">
        <v>60</v>
      </c>
      <c r="S23" s="52">
        <v>60</v>
      </c>
      <c r="T23" s="52">
        <v>60</v>
      </c>
      <c r="U23" s="52">
        <v>100</v>
      </c>
      <c r="V23" s="52"/>
      <c r="W23" s="52">
        <v>60</v>
      </c>
      <c r="X23" s="52"/>
      <c r="Y23" s="52"/>
      <c r="Z23" s="52"/>
      <c r="AA23" s="25"/>
      <c r="AB23" s="25"/>
      <c r="AC23" s="52">
        <v>60</v>
      </c>
      <c r="AD23" s="52"/>
      <c r="AE23" s="52"/>
      <c r="AF23" s="53">
        <v>10</v>
      </c>
      <c r="AG23" s="58">
        <v>8.2</v>
      </c>
      <c r="AH23" s="52">
        <f t="shared" si="1"/>
        <v>8.6</v>
      </c>
      <c r="AI23" s="52"/>
      <c r="AJ23" s="29">
        <v>10</v>
      </c>
      <c r="AK23" s="41" t="s">
        <v>274</v>
      </c>
    </row>
    <row r="24" spans="1:37" ht="12.75">
      <c r="A24" s="52">
        <v>11</v>
      </c>
      <c r="B24" s="52">
        <v>11</v>
      </c>
      <c r="C24" s="53">
        <v>252</v>
      </c>
      <c r="D24" s="53"/>
      <c r="E24" s="35"/>
      <c r="F24" s="53"/>
      <c r="G24" s="53"/>
      <c r="H24" s="35"/>
      <c r="I24" s="53"/>
      <c r="J24" s="35"/>
      <c r="K24" s="53"/>
      <c r="L24" s="53"/>
      <c r="M24" s="35"/>
      <c r="N24" s="36"/>
      <c r="O24" s="35"/>
      <c r="P24" s="54"/>
      <c r="Q24" s="54"/>
      <c r="R24" s="52"/>
      <c r="S24" s="52"/>
      <c r="T24" s="52"/>
      <c r="U24" s="52"/>
      <c r="V24" s="52"/>
      <c r="W24" s="52"/>
      <c r="X24" s="52"/>
      <c r="Y24" s="52"/>
      <c r="Z24" s="52"/>
      <c r="AA24" s="25"/>
      <c r="AB24" s="25"/>
      <c r="AC24" s="52"/>
      <c r="AD24" s="52"/>
      <c r="AE24" s="52"/>
      <c r="AF24" s="53"/>
      <c r="AG24" s="58"/>
      <c r="AH24" s="52">
        <f t="shared" si="1"/>
        <v>0</v>
      </c>
      <c r="AI24" s="52"/>
      <c r="AJ24" s="52">
        <v>11</v>
      </c>
      <c r="AK24" s="52"/>
    </row>
    <row r="25" spans="1:37" ht="12.75">
      <c r="A25" s="52">
        <v>12</v>
      </c>
      <c r="B25" s="52">
        <v>12</v>
      </c>
      <c r="C25" s="53">
        <v>182</v>
      </c>
      <c r="D25" s="53" t="s">
        <v>77</v>
      </c>
      <c r="E25" s="35" t="s">
        <v>77</v>
      </c>
      <c r="F25" s="53" t="s">
        <v>77</v>
      </c>
      <c r="G25" s="53"/>
      <c r="H25" s="35" t="s">
        <v>77</v>
      </c>
      <c r="I25" s="53"/>
      <c r="J25" s="35" t="s">
        <v>77</v>
      </c>
      <c r="K25" s="53"/>
      <c r="L25" s="53"/>
      <c r="M25" s="35"/>
      <c r="N25" s="36"/>
      <c r="O25" s="35">
        <v>70</v>
      </c>
      <c r="P25" s="54"/>
      <c r="Q25" s="54"/>
      <c r="R25" s="52">
        <v>60</v>
      </c>
      <c r="S25" s="52">
        <v>60</v>
      </c>
      <c r="T25" s="52">
        <v>60</v>
      </c>
      <c r="U25" s="52">
        <v>100</v>
      </c>
      <c r="V25" s="52">
        <v>125</v>
      </c>
      <c r="W25" s="52">
        <v>60</v>
      </c>
      <c r="X25" s="52"/>
      <c r="Y25" s="52"/>
      <c r="Z25" s="52"/>
      <c r="AA25" s="25">
        <v>800</v>
      </c>
      <c r="AB25" s="25">
        <v>1000</v>
      </c>
      <c r="AC25" s="52">
        <v>60</v>
      </c>
      <c r="AD25" s="52"/>
      <c r="AE25" s="52"/>
      <c r="AF25" s="53">
        <v>12</v>
      </c>
      <c r="AG25" s="58">
        <v>5.8</v>
      </c>
      <c r="AH25" s="52">
        <f t="shared" si="1"/>
        <v>8.125</v>
      </c>
      <c r="AI25" s="52"/>
      <c r="AJ25" s="52">
        <v>12</v>
      </c>
      <c r="AK25" s="52"/>
    </row>
    <row r="26" spans="1:37" ht="12.75">
      <c r="A26" s="10">
        <v>13</v>
      </c>
      <c r="B26" s="10">
        <v>13</v>
      </c>
      <c r="C26" s="53">
        <v>182</v>
      </c>
      <c r="D26" s="53"/>
      <c r="E26" s="35"/>
      <c r="F26" s="53"/>
      <c r="G26" s="53"/>
      <c r="H26" s="35"/>
      <c r="I26" s="53"/>
      <c r="J26" s="35"/>
      <c r="K26" s="53"/>
      <c r="L26" s="53"/>
      <c r="M26" s="53"/>
      <c r="N26" s="35"/>
      <c r="O26" s="35"/>
      <c r="P26" s="11"/>
      <c r="Q26" s="10"/>
      <c r="R26" s="52"/>
      <c r="S26" s="52"/>
      <c r="T26" s="52"/>
      <c r="U26" s="52"/>
      <c r="V26" s="52"/>
      <c r="W26" s="52"/>
      <c r="X26" s="52"/>
      <c r="Y26" s="52"/>
      <c r="Z26" s="52"/>
      <c r="AA26" s="25"/>
      <c r="AB26" s="25"/>
      <c r="AC26" s="52"/>
      <c r="AD26" s="52"/>
      <c r="AE26" s="52"/>
      <c r="AF26" s="53"/>
      <c r="AG26" s="32"/>
      <c r="AH26" s="52">
        <f t="shared" si="1"/>
        <v>0</v>
      </c>
      <c r="AI26" s="10"/>
      <c r="AJ26" s="10">
        <v>13</v>
      </c>
      <c r="AK26" s="52"/>
    </row>
    <row r="27" spans="1:37" ht="12.75">
      <c r="A27" s="10">
        <v>14</v>
      </c>
      <c r="B27" s="10">
        <v>14</v>
      </c>
      <c r="C27" s="35">
        <v>152</v>
      </c>
      <c r="D27" s="53"/>
      <c r="E27" s="53"/>
      <c r="F27" s="53"/>
      <c r="G27" s="53"/>
      <c r="H27" s="35" t="s">
        <v>77</v>
      </c>
      <c r="I27" s="53"/>
      <c r="J27" s="35" t="s">
        <v>77</v>
      </c>
      <c r="K27" s="53"/>
      <c r="L27" s="53"/>
      <c r="M27" s="35"/>
      <c r="N27" s="35"/>
      <c r="O27" s="35">
        <v>29</v>
      </c>
      <c r="P27" s="54"/>
      <c r="Q27" s="54"/>
      <c r="R27" s="52">
        <v>60</v>
      </c>
      <c r="S27" s="52">
        <v>60</v>
      </c>
      <c r="T27" s="52">
        <v>60</v>
      </c>
      <c r="U27" s="52">
        <v>100</v>
      </c>
      <c r="V27" s="52"/>
      <c r="W27" s="52">
        <v>60</v>
      </c>
      <c r="X27" s="52"/>
      <c r="Y27" s="52"/>
      <c r="Z27" s="52"/>
      <c r="AA27" s="52"/>
      <c r="AB27" s="25"/>
      <c r="AC27" s="52">
        <v>60</v>
      </c>
      <c r="AD27" s="52"/>
      <c r="AE27" s="52"/>
      <c r="AF27" s="53">
        <v>14</v>
      </c>
      <c r="AG27" s="32">
        <v>7.3</v>
      </c>
      <c r="AH27" s="52">
        <f t="shared" si="1"/>
        <v>7.7</v>
      </c>
      <c r="AI27" s="52"/>
      <c r="AJ27" s="10">
        <v>14</v>
      </c>
      <c r="AK27" s="52"/>
    </row>
    <row r="28" spans="1:37" ht="12.75">
      <c r="A28" s="10">
        <v>15</v>
      </c>
      <c r="B28" s="10">
        <v>15</v>
      </c>
      <c r="C28" s="35">
        <v>152</v>
      </c>
      <c r="D28" s="53"/>
      <c r="E28" s="35"/>
      <c r="F28" s="53"/>
      <c r="G28" s="53"/>
      <c r="H28" s="35"/>
      <c r="I28" s="53"/>
      <c r="J28" s="35"/>
      <c r="K28" s="53"/>
      <c r="L28" s="53"/>
      <c r="M28" s="53"/>
      <c r="N28" s="36"/>
      <c r="O28" s="35"/>
      <c r="P28" s="11"/>
      <c r="Q28" s="10"/>
      <c r="R28" s="52"/>
      <c r="S28" s="52"/>
      <c r="T28" s="52"/>
      <c r="U28" s="52"/>
      <c r="V28" s="52"/>
      <c r="W28" s="52"/>
      <c r="X28" s="52"/>
      <c r="Y28" s="52"/>
      <c r="Z28" s="52"/>
      <c r="AA28" s="25"/>
      <c r="AB28" s="52"/>
      <c r="AC28" s="52"/>
      <c r="AD28" s="52"/>
      <c r="AE28" s="52"/>
      <c r="AF28" s="53"/>
      <c r="AG28" s="32"/>
      <c r="AH28" s="52">
        <f t="shared" si="1"/>
        <v>0</v>
      </c>
      <c r="AI28" s="25"/>
      <c r="AJ28" s="10">
        <v>15</v>
      </c>
      <c r="AK28" s="52"/>
    </row>
    <row r="29" spans="1:37" ht="12.75">
      <c r="A29" s="10">
        <v>16</v>
      </c>
      <c r="B29" s="10">
        <v>16</v>
      </c>
      <c r="C29" s="35">
        <v>101</v>
      </c>
      <c r="D29" s="53"/>
      <c r="E29" s="53"/>
      <c r="F29" s="53"/>
      <c r="G29" s="53"/>
      <c r="H29" s="35" t="s">
        <v>77</v>
      </c>
      <c r="I29" s="53"/>
      <c r="J29" s="35" t="s">
        <v>77</v>
      </c>
      <c r="K29" s="53"/>
      <c r="L29" s="35"/>
      <c r="M29" s="53"/>
      <c r="N29" s="35"/>
      <c r="O29" s="35" t="s">
        <v>161</v>
      </c>
      <c r="P29" s="11"/>
      <c r="Q29" s="11"/>
      <c r="R29" s="52">
        <v>60</v>
      </c>
      <c r="S29" s="52">
        <v>60</v>
      </c>
      <c r="T29" s="52">
        <v>60</v>
      </c>
      <c r="U29" s="52">
        <v>100</v>
      </c>
      <c r="V29" s="52"/>
      <c r="W29" s="52">
        <v>60</v>
      </c>
      <c r="X29" s="52"/>
      <c r="Y29" s="52"/>
      <c r="Z29" s="52"/>
      <c r="AA29" s="25"/>
      <c r="AB29" s="25"/>
      <c r="AC29" s="52">
        <v>60</v>
      </c>
      <c r="AD29" s="52"/>
      <c r="AE29" s="52"/>
      <c r="AF29" s="53">
        <v>16</v>
      </c>
      <c r="AG29" s="32">
        <v>3</v>
      </c>
      <c r="AH29" s="52">
        <f t="shared" si="1"/>
        <v>3.4</v>
      </c>
      <c r="AI29" s="10"/>
      <c r="AJ29" s="10">
        <v>16</v>
      </c>
      <c r="AK29" s="52"/>
    </row>
    <row r="30" spans="1:37" ht="12.75">
      <c r="A30" s="10">
        <v>17</v>
      </c>
      <c r="B30" s="10">
        <v>17</v>
      </c>
      <c r="C30" s="35">
        <v>80</v>
      </c>
      <c r="D30" s="53" t="s">
        <v>77</v>
      </c>
      <c r="E30" s="35" t="s">
        <v>77</v>
      </c>
      <c r="F30" s="53" t="s">
        <v>77</v>
      </c>
      <c r="G30" s="53"/>
      <c r="H30" s="35" t="s">
        <v>77</v>
      </c>
      <c r="I30" s="53"/>
      <c r="J30" s="35" t="s">
        <v>77</v>
      </c>
      <c r="K30" s="53"/>
      <c r="L30" s="53"/>
      <c r="M30" s="35"/>
      <c r="N30" s="36"/>
      <c r="O30" s="35" t="s">
        <v>157</v>
      </c>
      <c r="P30" s="54"/>
      <c r="Q30" s="54"/>
      <c r="R30" s="52">
        <v>60</v>
      </c>
      <c r="S30" s="52">
        <v>60</v>
      </c>
      <c r="T30" s="52">
        <v>60</v>
      </c>
      <c r="U30" s="52">
        <v>100</v>
      </c>
      <c r="V30" s="52">
        <v>500</v>
      </c>
      <c r="W30" s="52">
        <v>60</v>
      </c>
      <c r="X30" s="52"/>
      <c r="Y30" s="52"/>
      <c r="Z30" s="52"/>
      <c r="AA30" s="52"/>
      <c r="AB30" s="10" t="s">
        <v>354</v>
      </c>
      <c r="AC30" s="52">
        <v>60</v>
      </c>
      <c r="AD30" s="52"/>
      <c r="AE30" s="52"/>
      <c r="AF30" s="53">
        <v>17</v>
      </c>
      <c r="AG30" s="32">
        <v>3</v>
      </c>
      <c r="AH30" s="52">
        <f t="shared" si="1"/>
        <v>3.9</v>
      </c>
      <c r="AI30" s="52"/>
      <c r="AJ30" s="10">
        <v>17</v>
      </c>
      <c r="AK30" s="52"/>
    </row>
    <row r="31" spans="1:37" ht="12.75">
      <c r="A31" s="10">
        <v>18</v>
      </c>
      <c r="B31" s="10">
        <v>18</v>
      </c>
      <c r="C31" s="36">
        <v>61</v>
      </c>
      <c r="D31" s="53"/>
      <c r="E31" s="53"/>
      <c r="F31" s="53"/>
      <c r="G31" s="53"/>
      <c r="H31" s="35" t="s">
        <v>77</v>
      </c>
      <c r="I31" s="53"/>
      <c r="J31" s="35" t="s">
        <v>77</v>
      </c>
      <c r="K31" s="53"/>
      <c r="L31" s="53"/>
      <c r="M31" s="35"/>
      <c r="N31" s="35"/>
      <c r="O31" s="35" t="s">
        <v>231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>
        <v>500</v>
      </c>
      <c r="W31" s="52">
        <v>60</v>
      </c>
      <c r="X31" s="52"/>
      <c r="Y31" s="52"/>
      <c r="Z31" s="52"/>
      <c r="AA31" s="25"/>
      <c r="AB31" s="25"/>
      <c r="AC31" s="52">
        <v>60</v>
      </c>
      <c r="AD31" s="52"/>
      <c r="AE31" s="52"/>
      <c r="AF31" s="53">
        <v>18</v>
      </c>
      <c r="AG31" s="32">
        <v>0.9</v>
      </c>
      <c r="AH31" s="52">
        <f t="shared" si="1"/>
        <v>1.8</v>
      </c>
      <c r="AI31" s="25"/>
      <c r="AJ31" s="10">
        <v>18</v>
      </c>
      <c r="AK31" s="52"/>
    </row>
    <row r="32" spans="1:37" ht="12.75">
      <c r="A32" s="10">
        <v>19</v>
      </c>
      <c r="B32" s="10">
        <v>19</v>
      </c>
      <c r="C32" s="36">
        <v>28</v>
      </c>
      <c r="D32" s="53" t="s">
        <v>77</v>
      </c>
      <c r="E32" s="35" t="s">
        <v>77</v>
      </c>
      <c r="F32" s="53" t="s">
        <v>77</v>
      </c>
      <c r="G32" s="53"/>
      <c r="H32" s="35" t="s">
        <v>77</v>
      </c>
      <c r="I32" s="53"/>
      <c r="J32" s="35" t="s">
        <v>77</v>
      </c>
      <c r="K32" s="53"/>
      <c r="L32" s="35"/>
      <c r="M32" s="53"/>
      <c r="N32" s="35" t="s">
        <v>77</v>
      </c>
      <c r="O32" s="35" t="s">
        <v>288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>
        <v>500</v>
      </c>
      <c r="W32" s="52">
        <v>60</v>
      </c>
      <c r="X32" s="52">
        <v>60</v>
      </c>
      <c r="Y32" s="52">
        <v>15</v>
      </c>
      <c r="Z32" s="52">
        <v>15</v>
      </c>
      <c r="AA32" s="10" t="s">
        <v>353</v>
      </c>
      <c r="AB32" s="52"/>
      <c r="AC32" s="52">
        <v>60</v>
      </c>
      <c r="AD32" s="52"/>
      <c r="AE32" s="52">
        <v>1000</v>
      </c>
      <c r="AF32" s="53">
        <v>19</v>
      </c>
      <c r="AG32" s="32">
        <v>0.7</v>
      </c>
      <c r="AH32" s="52">
        <f>(SUM(R32:Z32)/1000)+AG32</f>
        <v>1.63</v>
      </c>
      <c r="AI32" s="10"/>
      <c r="AJ32" s="10">
        <v>19</v>
      </c>
      <c r="AK32" s="52"/>
    </row>
    <row r="33" spans="1:37" ht="12.75">
      <c r="A33" s="10">
        <v>20</v>
      </c>
      <c r="B33" s="10">
        <v>20</v>
      </c>
      <c r="C33" s="36">
        <v>28</v>
      </c>
      <c r="D33" s="53"/>
      <c r="E33" s="53"/>
      <c r="F33" s="53"/>
      <c r="G33" s="53"/>
      <c r="H33" s="35"/>
      <c r="I33" s="53"/>
      <c r="J33" s="53"/>
      <c r="K33" s="53"/>
      <c r="L33" s="35" t="s">
        <v>349</v>
      </c>
      <c r="M33" s="35"/>
      <c r="N33" s="35"/>
      <c r="O33" s="35">
        <v>34</v>
      </c>
      <c r="P33" s="11"/>
      <c r="Q33" s="11"/>
      <c r="R33" s="52"/>
      <c r="S33" s="52"/>
      <c r="T33" s="52"/>
      <c r="U33" s="52"/>
      <c r="V33" s="52"/>
      <c r="W33" s="52"/>
      <c r="X33" s="52"/>
      <c r="Y33" s="52"/>
      <c r="Z33" s="52"/>
      <c r="AA33" s="25"/>
      <c r="AB33" s="10" t="s">
        <v>354</v>
      </c>
      <c r="AC33" s="52"/>
      <c r="AD33" s="52"/>
      <c r="AE33" s="52"/>
      <c r="AF33" s="53">
        <v>20</v>
      </c>
      <c r="AG33" s="32">
        <v>1.7</v>
      </c>
      <c r="AH33" s="52">
        <f t="shared" si="1"/>
        <v>1.7</v>
      </c>
      <c r="AI33" s="10"/>
      <c r="AJ33" s="10">
        <v>20</v>
      </c>
      <c r="AK33" s="52"/>
    </row>
    <row r="34" spans="1:36" ht="12.75">
      <c r="A34" s="10">
        <v>21</v>
      </c>
      <c r="B34" s="10">
        <v>21</v>
      </c>
      <c r="C34" s="36">
        <v>28</v>
      </c>
      <c r="D34" s="53"/>
      <c r="E34" s="35"/>
      <c r="F34" s="53"/>
      <c r="G34" s="53"/>
      <c r="H34" s="35"/>
      <c r="I34" s="53"/>
      <c r="J34" s="35"/>
      <c r="K34" s="53"/>
      <c r="L34" s="35" t="s">
        <v>350</v>
      </c>
      <c r="M34" s="35"/>
      <c r="N34" s="35"/>
      <c r="O34" s="35"/>
      <c r="P34" s="54"/>
      <c r="Q34" s="54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3"/>
      <c r="AG34" s="32"/>
      <c r="AH34" s="52"/>
      <c r="AI34" s="52"/>
      <c r="AJ34" s="10">
        <v>21</v>
      </c>
    </row>
    <row r="35" spans="1:38" ht="12.75">
      <c r="A35" s="10">
        <v>22</v>
      </c>
      <c r="B35" s="10">
        <v>22</v>
      </c>
      <c r="C35" s="36">
        <v>28</v>
      </c>
      <c r="D35" s="53"/>
      <c r="E35" s="53"/>
      <c r="F35" s="53"/>
      <c r="G35" s="53"/>
      <c r="H35" s="35"/>
      <c r="I35" s="53"/>
      <c r="J35" s="35"/>
      <c r="K35" s="53"/>
      <c r="L35" s="35" t="s">
        <v>350</v>
      </c>
      <c r="M35" s="35"/>
      <c r="N35" s="36"/>
      <c r="O35" s="35"/>
      <c r="P35" s="54"/>
      <c r="Q35" s="54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3"/>
      <c r="AG35" s="32"/>
      <c r="AH35" s="52"/>
      <c r="AI35" s="52"/>
      <c r="AJ35" s="71">
        <v>22</v>
      </c>
      <c r="AL35" s="69"/>
    </row>
    <row r="36" spans="1:38" ht="12.75">
      <c r="A36" s="10">
        <v>23</v>
      </c>
      <c r="B36" s="10">
        <v>23</v>
      </c>
      <c r="C36" s="36">
        <v>28</v>
      </c>
      <c r="D36" s="53"/>
      <c r="E36" s="35"/>
      <c r="F36" s="53"/>
      <c r="G36" s="53"/>
      <c r="H36" s="35"/>
      <c r="I36" s="53"/>
      <c r="J36" s="35"/>
      <c r="K36" s="53"/>
      <c r="L36" s="35" t="s">
        <v>350</v>
      </c>
      <c r="M36" s="35"/>
      <c r="N36" s="35"/>
      <c r="O36" s="35"/>
      <c r="P36" s="54"/>
      <c r="Q36" s="54"/>
      <c r="R36" s="52"/>
      <c r="S36" s="52"/>
      <c r="T36" s="52"/>
      <c r="U36" s="52"/>
      <c r="V36" s="52"/>
      <c r="W36" s="52"/>
      <c r="AA36" s="52"/>
      <c r="AB36" s="52"/>
      <c r="AC36" s="52"/>
      <c r="AD36" s="52"/>
      <c r="AE36" s="52"/>
      <c r="AF36" s="53"/>
      <c r="AG36" s="32"/>
      <c r="AH36" s="52"/>
      <c r="AI36" s="52"/>
      <c r="AJ36" s="71">
        <v>23</v>
      </c>
      <c r="AL36" s="69"/>
    </row>
    <row r="37" spans="1:38" ht="12.75">
      <c r="A37" s="10">
        <v>24</v>
      </c>
      <c r="B37" s="10">
        <v>24</v>
      </c>
      <c r="C37" s="36">
        <v>28</v>
      </c>
      <c r="D37" s="53"/>
      <c r="E37" s="53"/>
      <c r="F37" s="53"/>
      <c r="G37" s="53"/>
      <c r="H37" s="35"/>
      <c r="I37" s="53"/>
      <c r="J37" s="53"/>
      <c r="K37" s="53"/>
      <c r="L37" s="35" t="s">
        <v>350</v>
      </c>
      <c r="M37" s="35"/>
      <c r="N37" s="36"/>
      <c r="O37" s="35"/>
      <c r="P37" s="54"/>
      <c r="Q37" s="54"/>
      <c r="R37" s="52"/>
      <c r="S37" s="52"/>
      <c r="T37" s="52"/>
      <c r="U37" s="52"/>
      <c r="V37" s="52"/>
      <c r="W37" s="52"/>
      <c r="AA37" s="52"/>
      <c r="AB37" s="52"/>
      <c r="AC37" s="52"/>
      <c r="AD37" s="52"/>
      <c r="AE37" s="52"/>
      <c r="AF37" s="53"/>
      <c r="AG37" s="32"/>
      <c r="AH37" s="52"/>
      <c r="AI37" s="52"/>
      <c r="AJ37" s="71">
        <v>24</v>
      </c>
      <c r="AK37" s="69"/>
      <c r="AL37" s="69"/>
    </row>
    <row r="38" ht="12.75">
      <c r="O38" s="35"/>
    </row>
    <row r="39" spans="15:33" ht="12.75">
      <c r="O39" s="35"/>
      <c r="AG39" s="71"/>
    </row>
  </sheetData>
  <sheetProtection/>
  <printOptions/>
  <pageMargins left="0.7" right="0.7" top="0.75" bottom="0.75" header="0.3" footer="0.3"/>
  <pageSetup orientation="portrait" paperSize="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L39"/>
  <sheetViews>
    <sheetView zoomScale="102" zoomScaleNormal="102" zoomScalePageLayoutView="0" workbookViewId="0" topLeftCell="A1">
      <selection activeCell="C6" sqref="C6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42792</v>
      </c>
      <c r="H2" s="41" t="s">
        <v>360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356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>
        <v>60</v>
      </c>
    </row>
    <row r="7" spans="1:3" ht="12.75">
      <c r="A7" t="s">
        <v>52</v>
      </c>
      <c r="C7" s="30">
        <v>400</v>
      </c>
    </row>
    <row r="8" ht="12.75">
      <c r="A8" t="s">
        <v>23</v>
      </c>
    </row>
    <row r="9" spans="4:30" ht="12.75">
      <c r="D9">
        <f>COUNTIF(D14:D37,"x")</f>
        <v>4</v>
      </c>
      <c r="E9">
        <f>COUNTIF(E14:E37,"x")</f>
        <v>4</v>
      </c>
      <c r="F9">
        <f>COUNTIF(F14:F37,"x")</f>
        <v>4</v>
      </c>
      <c r="G9">
        <f>COUNTIF(G14:G37,"x")</f>
        <v>0</v>
      </c>
      <c r="H9">
        <f>COUNTIF(H14:H37,"x")</f>
        <v>0</v>
      </c>
      <c r="J9">
        <f>COUNTIF(J14:J37,"x")</f>
        <v>11</v>
      </c>
      <c r="M9">
        <f>COUNTIF(M14:M37,"x")</f>
        <v>0</v>
      </c>
      <c r="N9">
        <f>COUNTIF(N14:N37,"x")</f>
        <v>2</v>
      </c>
      <c r="O9">
        <v>12</v>
      </c>
      <c r="R9">
        <f>COUNT(R14:R37)</f>
        <v>11</v>
      </c>
      <c r="S9">
        <f aca="true" t="shared" si="0" ref="S9:AD9">COUNT(S14:S37)</f>
        <v>11</v>
      </c>
      <c r="T9">
        <f t="shared" si="0"/>
        <v>11</v>
      </c>
      <c r="U9">
        <f t="shared" si="0"/>
        <v>11</v>
      </c>
      <c r="V9">
        <f t="shared" si="0"/>
        <v>6</v>
      </c>
      <c r="W9">
        <f t="shared" si="0"/>
        <v>11</v>
      </c>
      <c r="X9">
        <f>COUNT(X14:X35)</f>
        <v>0</v>
      </c>
      <c r="Y9">
        <f>COUNT(Y14:Y35)</f>
        <v>0</v>
      </c>
      <c r="Z9">
        <f>COUNT(Z14:Z35)</f>
        <v>4</v>
      </c>
      <c r="AA9">
        <f t="shared" si="0"/>
        <v>4</v>
      </c>
      <c r="AB9">
        <f t="shared" si="0"/>
        <v>3</v>
      </c>
      <c r="AC9">
        <f t="shared" si="0"/>
        <v>11</v>
      </c>
      <c r="AD9">
        <f t="shared" si="0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5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357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357</v>
      </c>
      <c r="AA11" s="14" t="s">
        <v>44</v>
      </c>
      <c r="AB11" s="14" t="s">
        <v>45</v>
      </c>
      <c r="AC11" s="14" t="s">
        <v>48</v>
      </c>
      <c r="AD11" s="57" t="s">
        <v>298</v>
      </c>
      <c r="AE11" s="57" t="s">
        <v>351</v>
      </c>
      <c r="AF11" s="19" t="s">
        <v>14</v>
      </c>
      <c r="AG11" s="14" t="s">
        <v>21</v>
      </c>
      <c r="AH11" s="22" t="s">
        <v>6</v>
      </c>
      <c r="AI11" s="27" t="s">
        <v>26</v>
      </c>
    </row>
    <row r="12" spans="1:36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39</v>
      </c>
      <c r="AA12" s="16" t="s">
        <v>19</v>
      </c>
      <c r="AB12" s="16" t="s">
        <v>46</v>
      </c>
      <c r="AC12" s="16" t="s">
        <v>18</v>
      </c>
      <c r="AD12" s="56" t="s">
        <v>18</v>
      </c>
      <c r="AE12" s="56" t="s">
        <v>352</v>
      </c>
      <c r="AF12" s="21"/>
      <c r="AG12" s="14" t="s">
        <v>7</v>
      </c>
      <c r="AH12" s="23" t="s">
        <v>7</v>
      </c>
      <c r="AJ12" s="2" t="s">
        <v>3</v>
      </c>
    </row>
    <row r="13" spans="1:36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2.75">
      <c r="A14" s="52">
        <v>1</v>
      </c>
      <c r="B14" s="52">
        <v>1</v>
      </c>
      <c r="C14" s="38">
        <v>400</v>
      </c>
      <c r="D14" s="53" t="s">
        <v>77</v>
      </c>
      <c r="E14" s="35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/>
      <c r="N14" s="36" t="s">
        <v>77</v>
      </c>
      <c r="O14" s="35" t="s">
        <v>160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500</v>
      </c>
      <c r="W14" s="52">
        <v>60</v>
      </c>
      <c r="X14" s="52"/>
      <c r="Y14" s="52"/>
      <c r="Z14" s="52"/>
      <c r="AA14" s="25">
        <v>500</v>
      </c>
      <c r="AB14" s="25">
        <v>1000</v>
      </c>
      <c r="AC14" s="52">
        <v>60</v>
      </c>
      <c r="AD14" s="52"/>
      <c r="AE14" s="52"/>
      <c r="AF14" s="53">
        <v>1</v>
      </c>
      <c r="AG14" s="55">
        <v>4.2</v>
      </c>
      <c r="AH14" s="52">
        <f>(SUM(R14:AE14)/1000)+AG14</f>
        <v>6.6</v>
      </c>
      <c r="AI14" s="52"/>
      <c r="AJ14" s="52">
        <v>1</v>
      </c>
    </row>
    <row r="15" spans="1:36" ht="12.75">
      <c r="A15" s="52">
        <v>2</v>
      </c>
      <c r="B15" s="52">
        <v>2</v>
      </c>
      <c r="C15" s="53">
        <v>400</v>
      </c>
      <c r="D15" s="53"/>
      <c r="E15" s="53"/>
      <c r="F15" s="53"/>
      <c r="G15" s="53"/>
      <c r="H15" s="35"/>
      <c r="I15" s="53"/>
      <c r="J15" s="53"/>
      <c r="K15" s="53"/>
      <c r="L15" s="53"/>
      <c r="M15" s="53"/>
      <c r="N15" s="36"/>
      <c r="O15" s="35"/>
      <c r="P15" s="54"/>
      <c r="Q15" s="54"/>
      <c r="R15" s="52"/>
      <c r="S15" s="52"/>
      <c r="T15" s="52"/>
      <c r="U15" s="52"/>
      <c r="V15" s="52"/>
      <c r="W15" s="52"/>
      <c r="X15" s="52"/>
      <c r="Y15" s="52"/>
      <c r="Z15" s="52"/>
      <c r="AA15" s="10" t="s">
        <v>359</v>
      </c>
      <c r="AB15" s="25"/>
      <c r="AC15" s="52"/>
      <c r="AD15" s="52"/>
      <c r="AE15" s="52"/>
      <c r="AF15" s="53"/>
      <c r="AG15" s="52"/>
      <c r="AH15" s="52"/>
      <c r="AI15" s="52"/>
      <c r="AJ15" s="52">
        <v>2</v>
      </c>
    </row>
    <row r="16" spans="1:36" ht="12.75">
      <c r="A16" s="52">
        <v>3</v>
      </c>
      <c r="B16" s="52">
        <v>3</v>
      </c>
      <c r="C16" s="53">
        <v>400</v>
      </c>
      <c r="D16" s="53"/>
      <c r="E16" s="35"/>
      <c r="F16" s="53"/>
      <c r="G16" s="53"/>
      <c r="H16" s="53"/>
      <c r="I16" s="52"/>
      <c r="J16" s="53"/>
      <c r="K16" s="53"/>
      <c r="L16" s="53"/>
      <c r="M16" s="53"/>
      <c r="N16" s="53"/>
      <c r="P16" s="54"/>
      <c r="Q16" s="54"/>
      <c r="R16" s="52"/>
      <c r="S16" s="52"/>
      <c r="T16" s="52"/>
      <c r="U16" s="52"/>
      <c r="V16" s="52"/>
      <c r="W16" s="52"/>
      <c r="X16" s="52"/>
      <c r="Y16" s="52"/>
      <c r="Z16" s="52"/>
      <c r="AA16" s="25"/>
      <c r="AB16" s="52"/>
      <c r="AC16" s="52"/>
      <c r="AD16" s="52"/>
      <c r="AE16" s="52"/>
      <c r="AF16" s="53"/>
      <c r="AG16" s="52"/>
      <c r="AH16" s="52"/>
      <c r="AI16" s="52"/>
      <c r="AJ16" s="52">
        <v>3</v>
      </c>
    </row>
    <row r="17" spans="1:36" ht="12.75">
      <c r="A17" s="52">
        <v>4</v>
      </c>
      <c r="B17" s="52">
        <v>4</v>
      </c>
      <c r="C17" s="53">
        <v>400</v>
      </c>
      <c r="D17" s="53"/>
      <c r="E17" s="53"/>
      <c r="F17" s="53"/>
      <c r="G17" s="53"/>
      <c r="H17" s="35"/>
      <c r="I17" s="53"/>
      <c r="J17" s="35" t="s">
        <v>77</v>
      </c>
      <c r="K17" s="53"/>
      <c r="L17" s="53"/>
      <c r="M17" s="35"/>
      <c r="N17" s="36"/>
      <c r="O17" s="35">
        <v>64</v>
      </c>
      <c r="P17" s="54"/>
      <c r="Q17" s="54"/>
      <c r="R17" s="52">
        <v>60</v>
      </c>
      <c r="S17" s="52">
        <v>60</v>
      </c>
      <c r="T17" s="52">
        <v>60</v>
      </c>
      <c r="U17" s="52">
        <v>100</v>
      </c>
      <c r="V17" s="52"/>
      <c r="W17" s="52">
        <v>60</v>
      </c>
      <c r="X17" s="52"/>
      <c r="Y17" s="52"/>
      <c r="Z17" s="52"/>
      <c r="AA17" s="25"/>
      <c r="AB17" s="52"/>
      <c r="AC17" s="52">
        <v>60</v>
      </c>
      <c r="AD17" s="58"/>
      <c r="AE17" s="58"/>
      <c r="AF17" s="53">
        <v>4</v>
      </c>
      <c r="AG17" s="52">
        <v>7.3</v>
      </c>
      <c r="AH17" s="52">
        <f aca="true" t="shared" si="1" ref="AH16:AH34">(SUM(R17:AD17)/1000)+AG17</f>
        <v>7.7</v>
      </c>
      <c r="AI17" s="52"/>
      <c r="AJ17" s="52">
        <v>4</v>
      </c>
    </row>
    <row r="18" spans="1:37" ht="12.75">
      <c r="A18" s="52">
        <v>5</v>
      </c>
      <c r="B18" s="52">
        <v>5</v>
      </c>
      <c r="C18" s="53">
        <v>400</v>
      </c>
      <c r="D18" s="53"/>
      <c r="E18" s="35"/>
      <c r="F18" s="53"/>
      <c r="G18" s="53"/>
      <c r="H18" s="53"/>
      <c r="I18" s="53"/>
      <c r="J18" s="53"/>
      <c r="K18" s="53"/>
      <c r="L18" s="53"/>
      <c r="M18" s="53"/>
      <c r="N18" s="36"/>
      <c r="O18" s="35"/>
      <c r="P18" s="54"/>
      <c r="Q18" s="54"/>
      <c r="R18" s="52"/>
      <c r="S18" s="52"/>
      <c r="T18" s="52"/>
      <c r="U18" s="52"/>
      <c r="V18" s="52"/>
      <c r="W18" s="52"/>
      <c r="X18" s="52"/>
      <c r="Y18" s="52"/>
      <c r="Z18" s="52"/>
      <c r="AA18" s="25"/>
      <c r="AB18" s="25"/>
      <c r="AC18" s="52"/>
      <c r="AD18" s="58"/>
      <c r="AE18" s="58"/>
      <c r="AF18" s="53"/>
      <c r="AG18" s="52"/>
      <c r="AH18" s="52"/>
      <c r="AI18" s="52"/>
      <c r="AJ18" s="52">
        <v>5</v>
      </c>
      <c r="AK18" s="52"/>
    </row>
    <row r="19" spans="1:37" ht="12.75">
      <c r="A19" s="52">
        <v>6</v>
      </c>
      <c r="B19" s="52">
        <v>6</v>
      </c>
      <c r="C19" s="53">
        <v>353</v>
      </c>
      <c r="D19" s="53"/>
      <c r="E19" s="53"/>
      <c r="F19" s="53"/>
      <c r="G19" s="53"/>
      <c r="H19" s="35"/>
      <c r="I19" s="53"/>
      <c r="J19" s="35" t="s">
        <v>77</v>
      </c>
      <c r="K19" s="53"/>
      <c r="L19" s="53"/>
      <c r="M19" s="35"/>
      <c r="N19" s="36"/>
      <c r="O19" s="35" t="s">
        <v>177</v>
      </c>
      <c r="P19" s="54"/>
      <c r="Q19" s="54"/>
      <c r="R19" s="52">
        <v>60</v>
      </c>
      <c r="S19" s="52">
        <v>60</v>
      </c>
      <c r="T19" s="52">
        <v>60</v>
      </c>
      <c r="U19" s="52">
        <v>100</v>
      </c>
      <c r="V19" s="52"/>
      <c r="W19" s="52">
        <v>60</v>
      </c>
      <c r="X19" s="52"/>
      <c r="Y19" s="52"/>
      <c r="Z19" s="52"/>
      <c r="AA19" s="52"/>
      <c r="AB19" s="52"/>
      <c r="AC19" s="52">
        <v>60</v>
      </c>
      <c r="AD19" s="52"/>
      <c r="AE19" s="52"/>
      <c r="AF19" s="53">
        <v>6</v>
      </c>
      <c r="AG19" s="52">
        <v>7.7</v>
      </c>
      <c r="AH19" s="52">
        <f t="shared" si="1"/>
        <v>8.1</v>
      </c>
      <c r="AI19" s="52"/>
      <c r="AJ19" s="52">
        <v>6</v>
      </c>
      <c r="AK19" s="52"/>
    </row>
    <row r="20" spans="1:37" ht="12.75">
      <c r="A20" s="52">
        <v>7</v>
      </c>
      <c r="B20" s="52">
        <v>7</v>
      </c>
      <c r="C20" s="53">
        <v>351</v>
      </c>
      <c r="D20" s="53"/>
      <c r="E20" s="35"/>
      <c r="F20" s="53"/>
      <c r="G20" s="53"/>
      <c r="H20" s="53"/>
      <c r="I20" s="53"/>
      <c r="J20" s="53"/>
      <c r="K20" s="53"/>
      <c r="L20" s="53"/>
      <c r="M20" s="53"/>
      <c r="N20" s="53"/>
      <c r="O20" s="35"/>
      <c r="P20" s="54"/>
      <c r="Q20" s="54"/>
      <c r="R20" s="52"/>
      <c r="S20" s="52"/>
      <c r="T20" s="52"/>
      <c r="U20" s="52"/>
      <c r="V20" s="52"/>
      <c r="W20" s="52"/>
      <c r="X20" s="52"/>
      <c r="Y20" s="52"/>
      <c r="Z20" s="52"/>
      <c r="AA20" s="25"/>
      <c r="AB20" s="25"/>
      <c r="AC20" s="52"/>
      <c r="AD20" s="58"/>
      <c r="AE20" s="58"/>
      <c r="AF20" s="53"/>
      <c r="AG20" s="52"/>
      <c r="AH20" s="52"/>
      <c r="AI20" s="10"/>
      <c r="AJ20" s="52">
        <v>7</v>
      </c>
      <c r="AK20" s="52"/>
    </row>
    <row r="21" spans="1:37" ht="12.75">
      <c r="A21" s="52">
        <v>8</v>
      </c>
      <c r="B21" s="52">
        <v>8</v>
      </c>
      <c r="C21" s="53">
        <v>300</v>
      </c>
      <c r="D21" s="53" t="s">
        <v>77</v>
      </c>
      <c r="E21" s="35" t="s">
        <v>77</v>
      </c>
      <c r="F21" s="53" t="s">
        <v>77</v>
      </c>
      <c r="G21" s="53"/>
      <c r="H21" s="35"/>
      <c r="I21" s="53"/>
      <c r="J21" s="35" t="s">
        <v>77</v>
      </c>
      <c r="K21" s="53"/>
      <c r="L21" s="53"/>
      <c r="M21" s="35"/>
      <c r="N21" s="36"/>
      <c r="O21" s="35">
        <v>44</v>
      </c>
      <c r="P21" s="54"/>
      <c r="Q21" s="54"/>
      <c r="R21" s="52">
        <v>60</v>
      </c>
      <c r="S21" s="52">
        <v>60</v>
      </c>
      <c r="T21" s="52">
        <v>60</v>
      </c>
      <c r="U21" s="52">
        <v>100</v>
      </c>
      <c r="V21" s="52"/>
      <c r="W21" s="52">
        <v>60</v>
      </c>
      <c r="X21" s="52"/>
      <c r="Y21" s="52"/>
      <c r="Z21" s="52"/>
      <c r="AA21" s="52">
        <v>500</v>
      </c>
      <c r="AB21" s="52"/>
      <c r="AC21" s="52">
        <v>60</v>
      </c>
      <c r="AD21" s="52"/>
      <c r="AE21" s="52"/>
      <c r="AF21" s="53">
        <v>8</v>
      </c>
      <c r="AG21" s="52">
        <v>6.1</v>
      </c>
      <c r="AH21" s="52">
        <f t="shared" si="1"/>
        <v>7</v>
      </c>
      <c r="AI21" s="52"/>
      <c r="AJ21" s="29">
        <v>8</v>
      </c>
      <c r="AK21" s="41" t="s">
        <v>301</v>
      </c>
    </row>
    <row r="22" spans="1:37" ht="12.75">
      <c r="A22" s="52">
        <v>9</v>
      </c>
      <c r="B22" s="52">
        <v>9</v>
      </c>
      <c r="C22" s="53">
        <v>300</v>
      </c>
      <c r="D22" s="53"/>
      <c r="E22" s="35"/>
      <c r="F22" s="53"/>
      <c r="G22" s="53"/>
      <c r="H22" s="35"/>
      <c r="I22" s="53"/>
      <c r="J22" s="35"/>
      <c r="K22" s="53"/>
      <c r="L22" s="53"/>
      <c r="M22" s="35"/>
      <c r="N22" s="36"/>
      <c r="O22" s="35"/>
      <c r="P22" s="54"/>
      <c r="Q22" s="54"/>
      <c r="R22" s="52"/>
      <c r="S22" s="52"/>
      <c r="T22" s="52"/>
      <c r="U22" s="52"/>
      <c r="V22" s="52">
        <v>500</v>
      </c>
      <c r="W22" s="52"/>
      <c r="X22" s="52"/>
      <c r="Y22" s="52"/>
      <c r="Z22" s="52"/>
      <c r="AA22" s="25"/>
      <c r="AB22" s="52"/>
      <c r="AC22" s="52"/>
      <c r="AD22" s="58"/>
      <c r="AE22" s="58"/>
      <c r="AF22" s="53"/>
      <c r="AG22" s="58"/>
      <c r="AH22" s="52"/>
      <c r="AI22" s="52"/>
      <c r="AJ22" s="52">
        <v>9</v>
      </c>
      <c r="AK22" s="52"/>
    </row>
    <row r="23" spans="1:36" ht="12.75">
      <c r="A23" s="52">
        <v>10</v>
      </c>
      <c r="B23" s="52">
        <v>10</v>
      </c>
      <c r="C23" s="53">
        <v>252</v>
      </c>
      <c r="D23" s="53"/>
      <c r="E23" s="53"/>
      <c r="F23" s="53"/>
      <c r="G23" s="53"/>
      <c r="H23" s="35"/>
      <c r="I23" s="53"/>
      <c r="J23" s="35" t="s">
        <v>77</v>
      </c>
      <c r="K23" s="53"/>
      <c r="L23" s="53"/>
      <c r="M23" s="53"/>
      <c r="N23" s="53"/>
      <c r="O23" s="35" t="s">
        <v>266</v>
      </c>
      <c r="P23" s="54"/>
      <c r="Q23" s="54"/>
      <c r="R23" s="52">
        <v>60</v>
      </c>
      <c r="S23" s="52">
        <v>60</v>
      </c>
      <c r="T23" s="52">
        <v>60</v>
      </c>
      <c r="U23" s="52">
        <v>100</v>
      </c>
      <c r="V23" s="52"/>
      <c r="W23" s="52">
        <v>60</v>
      </c>
      <c r="X23" s="52"/>
      <c r="Y23" s="52"/>
      <c r="Z23" s="52"/>
      <c r="AA23" s="25"/>
      <c r="AB23" s="25"/>
      <c r="AC23" s="52">
        <v>60</v>
      </c>
      <c r="AD23" s="52"/>
      <c r="AE23" s="52"/>
      <c r="AF23" s="53">
        <v>10</v>
      </c>
      <c r="AG23" s="58">
        <v>6.8</v>
      </c>
      <c r="AH23" s="52">
        <f t="shared" si="1"/>
        <v>7.2</v>
      </c>
      <c r="AI23" s="52"/>
      <c r="AJ23" s="52">
        <v>10</v>
      </c>
    </row>
    <row r="24" spans="1:37" ht="12.75">
      <c r="A24" s="52">
        <v>11</v>
      </c>
      <c r="B24" s="52">
        <v>11</v>
      </c>
      <c r="C24" s="53">
        <v>252</v>
      </c>
      <c r="D24" s="53"/>
      <c r="E24" s="35"/>
      <c r="F24" s="53"/>
      <c r="G24" s="53"/>
      <c r="H24" s="35"/>
      <c r="I24" s="53"/>
      <c r="J24" s="35"/>
      <c r="K24" s="53"/>
      <c r="L24" s="53"/>
      <c r="M24" s="35"/>
      <c r="N24" s="36"/>
      <c r="O24" s="35"/>
      <c r="P24" s="54"/>
      <c r="Q24" s="54"/>
      <c r="R24" s="52"/>
      <c r="S24" s="52"/>
      <c r="T24" s="52"/>
      <c r="U24" s="52"/>
      <c r="V24" s="52"/>
      <c r="W24" s="52"/>
      <c r="X24" s="52"/>
      <c r="Y24" s="52"/>
      <c r="Z24" s="52"/>
      <c r="AA24" s="25"/>
      <c r="AB24" s="25"/>
      <c r="AC24" s="52"/>
      <c r="AD24" s="52"/>
      <c r="AE24" s="52"/>
      <c r="AF24" s="53"/>
      <c r="AG24" s="58"/>
      <c r="AH24" s="52"/>
      <c r="AI24" s="52"/>
      <c r="AJ24" s="52">
        <v>11</v>
      </c>
      <c r="AK24" s="52"/>
    </row>
    <row r="25" spans="1:37" ht="12.75">
      <c r="A25" s="52">
        <v>12</v>
      </c>
      <c r="B25" s="52">
        <v>12</v>
      </c>
      <c r="C25" s="53">
        <v>200</v>
      </c>
      <c r="D25" s="53" t="s">
        <v>77</v>
      </c>
      <c r="E25" s="35" t="s">
        <v>77</v>
      </c>
      <c r="F25" s="53" t="s">
        <v>77</v>
      </c>
      <c r="G25" s="53"/>
      <c r="H25" s="35"/>
      <c r="I25" s="53"/>
      <c r="J25" s="35" t="s">
        <v>77</v>
      </c>
      <c r="K25" s="53"/>
      <c r="L25" s="53"/>
      <c r="M25" s="35"/>
      <c r="N25" s="36"/>
      <c r="O25" s="35" t="s">
        <v>229</v>
      </c>
      <c r="P25" s="54"/>
      <c r="Q25" s="54"/>
      <c r="R25" s="52">
        <v>60</v>
      </c>
      <c r="S25" s="52">
        <v>60</v>
      </c>
      <c r="T25" s="52">
        <v>60</v>
      </c>
      <c r="U25" s="52">
        <v>100</v>
      </c>
      <c r="V25" s="52">
        <v>125</v>
      </c>
      <c r="W25" s="52">
        <v>60</v>
      </c>
      <c r="X25" s="52"/>
      <c r="Y25" s="52"/>
      <c r="Z25" s="52"/>
      <c r="AA25" s="25">
        <v>500</v>
      </c>
      <c r="AB25" s="25">
        <v>1000</v>
      </c>
      <c r="AC25" s="52">
        <v>60</v>
      </c>
      <c r="AD25" s="52"/>
      <c r="AE25" s="52"/>
      <c r="AF25" s="53">
        <v>12</v>
      </c>
      <c r="AG25" s="58">
        <v>8.2</v>
      </c>
      <c r="AH25" s="52">
        <f t="shared" si="1"/>
        <v>10.225</v>
      </c>
      <c r="AI25" s="52"/>
      <c r="AJ25" s="52">
        <v>12</v>
      </c>
      <c r="AK25" s="52"/>
    </row>
    <row r="26" spans="1:37" ht="12.75">
      <c r="A26" s="10">
        <v>13</v>
      </c>
      <c r="B26" s="10">
        <v>13</v>
      </c>
      <c r="C26" s="53">
        <v>200</v>
      </c>
      <c r="D26" s="53"/>
      <c r="E26" s="35"/>
      <c r="F26" s="53"/>
      <c r="G26" s="53"/>
      <c r="H26" s="35"/>
      <c r="I26" s="53"/>
      <c r="J26" s="35"/>
      <c r="K26" s="53"/>
      <c r="L26" s="53"/>
      <c r="M26" s="53"/>
      <c r="N26" s="35"/>
      <c r="O26" s="35"/>
      <c r="P26" s="11"/>
      <c r="Q26" s="10"/>
      <c r="R26" s="52"/>
      <c r="S26" s="52"/>
      <c r="T26" s="52"/>
      <c r="U26" s="52"/>
      <c r="V26" s="52"/>
      <c r="W26" s="52"/>
      <c r="X26" s="52"/>
      <c r="Y26" s="52"/>
      <c r="Z26" s="52"/>
      <c r="AA26" s="25"/>
      <c r="AB26" s="25"/>
      <c r="AC26" s="52"/>
      <c r="AD26" s="52"/>
      <c r="AE26" s="52"/>
      <c r="AF26" s="53"/>
      <c r="AG26" s="32"/>
      <c r="AH26" s="52"/>
      <c r="AI26" s="10"/>
      <c r="AJ26" s="10">
        <v>13</v>
      </c>
      <c r="AK26" s="52"/>
    </row>
    <row r="27" spans="1:37" ht="12.75">
      <c r="A27" s="10">
        <v>14</v>
      </c>
      <c r="B27" s="10">
        <v>14</v>
      </c>
      <c r="C27" s="35">
        <v>150</v>
      </c>
      <c r="D27" s="53"/>
      <c r="E27" s="53"/>
      <c r="F27" s="53"/>
      <c r="G27" s="53"/>
      <c r="H27" s="35"/>
      <c r="I27" s="53"/>
      <c r="J27" s="35" t="s">
        <v>77</v>
      </c>
      <c r="K27" s="53"/>
      <c r="L27" s="53"/>
      <c r="M27" s="35"/>
      <c r="N27" s="35"/>
      <c r="O27" s="35" t="s">
        <v>182</v>
      </c>
      <c r="P27" s="54"/>
      <c r="Q27" s="54"/>
      <c r="R27" s="52">
        <v>60</v>
      </c>
      <c r="S27" s="52">
        <v>60</v>
      </c>
      <c r="T27" s="52">
        <v>60</v>
      </c>
      <c r="U27" s="52">
        <v>100</v>
      </c>
      <c r="V27" s="52"/>
      <c r="W27" s="52">
        <v>60</v>
      </c>
      <c r="X27" s="52"/>
      <c r="Y27" s="52"/>
      <c r="Z27" s="52"/>
      <c r="AA27" s="52"/>
      <c r="AB27" s="25"/>
      <c r="AC27" s="52">
        <v>60</v>
      </c>
      <c r="AD27" s="52"/>
      <c r="AE27" s="52"/>
      <c r="AF27" s="53">
        <v>14</v>
      </c>
      <c r="AG27" s="32">
        <v>2.5</v>
      </c>
      <c r="AH27" s="52">
        <f t="shared" si="1"/>
        <v>2.9</v>
      </c>
      <c r="AI27" s="52"/>
      <c r="AJ27" s="10">
        <v>14</v>
      </c>
      <c r="AK27" s="52"/>
    </row>
    <row r="28" spans="1:37" ht="12.75">
      <c r="A28" s="10">
        <v>15</v>
      </c>
      <c r="B28" s="10">
        <v>15</v>
      </c>
      <c r="C28" s="35">
        <v>150</v>
      </c>
      <c r="D28" s="53"/>
      <c r="E28" s="35"/>
      <c r="F28" s="53"/>
      <c r="G28" s="53"/>
      <c r="H28" s="35"/>
      <c r="I28" s="53"/>
      <c r="J28" s="35"/>
      <c r="K28" s="53"/>
      <c r="L28" s="35" t="s">
        <v>358</v>
      </c>
      <c r="M28" s="53"/>
      <c r="N28" s="36"/>
      <c r="O28" s="35"/>
      <c r="P28" s="11"/>
      <c r="Q28" s="10"/>
      <c r="R28" s="52"/>
      <c r="S28" s="52"/>
      <c r="T28" s="52"/>
      <c r="U28" s="52"/>
      <c r="V28" s="52"/>
      <c r="W28" s="52"/>
      <c r="X28" s="52"/>
      <c r="Z28" s="52">
        <v>250</v>
      </c>
      <c r="AA28" s="25"/>
      <c r="AB28" s="52"/>
      <c r="AC28" s="52"/>
      <c r="AD28" s="52"/>
      <c r="AE28" s="52"/>
      <c r="AF28" s="53"/>
      <c r="AG28" s="32"/>
      <c r="AH28" s="52"/>
      <c r="AI28" s="25"/>
      <c r="AJ28" s="10">
        <v>15</v>
      </c>
      <c r="AK28" s="52"/>
    </row>
    <row r="29" spans="1:37" ht="12.75">
      <c r="A29" s="10">
        <v>16</v>
      </c>
      <c r="B29" s="10">
        <v>16</v>
      </c>
      <c r="C29" s="35">
        <v>100</v>
      </c>
      <c r="D29" s="53"/>
      <c r="E29" s="53"/>
      <c r="F29" s="53"/>
      <c r="G29" s="53"/>
      <c r="H29" s="35"/>
      <c r="I29" s="53"/>
      <c r="J29" s="35" t="s">
        <v>77</v>
      </c>
      <c r="K29" s="53"/>
      <c r="L29" s="35"/>
      <c r="M29" s="53"/>
      <c r="N29" s="35"/>
      <c r="O29" s="35" t="s">
        <v>213</v>
      </c>
      <c r="P29" s="11"/>
      <c r="Q29" s="11"/>
      <c r="R29" s="52">
        <v>60</v>
      </c>
      <c r="S29" s="52">
        <v>60</v>
      </c>
      <c r="T29" s="52">
        <v>60</v>
      </c>
      <c r="U29" s="52">
        <v>100</v>
      </c>
      <c r="V29" s="52"/>
      <c r="W29" s="52">
        <v>60</v>
      </c>
      <c r="X29" s="52"/>
      <c r="Z29" s="52"/>
      <c r="AA29" s="25"/>
      <c r="AB29" s="25"/>
      <c r="AC29" s="52">
        <v>60</v>
      </c>
      <c r="AD29" s="52"/>
      <c r="AE29" s="52"/>
      <c r="AF29" s="53">
        <v>16</v>
      </c>
      <c r="AG29" s="32">
        <v>0.8</v>
      </c>
      <c r="AH29" s="52">
        <f t="shared" si="1"/>
        <v>1.2000000000000002</v>
      </c>
      <c r="AI29" s="10"/>
      <c r="AJ29" s="10">
        <v>16</v>
      </c>
      <c r="AK29" s="52"/>
    </row>
    <row r="30" spans="1:37" ht="12.75">
      <c r="A30" s="10">
        <v>17</v>
      </c>
      <c r="B30" s="10">
        <v>17</v>
      </c>
      <c r="C30" s="35">
        <v>80</v>
      </c>
      <c r="D30" s="53"/>
      <c r="E30" s="35"/>
      <c r="F30" s="53"/>
      <c r="G30" s="53"/>
      <c r="H30" s="35"/>
      <c r="I30" s="53"/>
      <c r="J30" s="35"/>
      <c r="K30" s="53"/>
      <c r="L30" s="53"/>
      <c r="M30" s="35"/>
      <c r="N30" s="36"/>
      <c r="O30" s="35"/>
      <c r="P30" s="54"/>
      <c r="Q30" s="54"/>
      <c r="X30" s="52"/>
      <c r="Z30" s="52"/>
      <c r="AA30" s="52"/>
      <c r="AB30" s="10"/>
      <c r="AC30" s="52"/>
      <c r="AD30" s="52"/>
      <c r="AE30" s="52"/>
      <c r="AF30" s="53"/>
      <c r="AG30" s="32"/>
      <c r="AH30" s="52"/>
      <c r="AI30" s="52"/>
      <c r="AJ30" s="10">
        <v>17</v>
      </c>
      <c r="AK30" s="52"/>
    </row>
    <row r="31" spans="1:37" ht="12.75">
      <c r="A31" s="10">
        <v>18</v>
      </c>
      <c r="B31" s="10">
        <v>18</v>
      </c>
      <c r="C31" s="36">
        <v>80</v>
      </c>
      <c r="D31" s="53"/>
      <c r="E31" s="53"/>
      <c r="F31" s="53"/>
      <c r="G31" s="53"/>
      <c r="H31" s="35"/>
      <c r="I31" s="53"/>
      <c r="J31" s="35" t="s">
        <v>77</v>
      </c>
      <c r="K31" s="53"/>
      <c r="L31" s="35" t="s">
        <v>358</v>
      </c>
      <c r="M31" s="35"/>
      <c r="N31" s="35"/>
      <c r="O31" s="35" t="s">
        <v>248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>
        <v>500</v>
      </c>
      <c r="W31" s="52">
        <v>60</v>
      </c>
      <c r="X31" s="52"/>
      <c r="Z31" s="52">
        <v>250</v>
      </c>
      <c r="AA31" s="25"/>
      <c r="AB31" s="25"/>
      <c r="AC31" s="52">
        <v>60</v>
      </c>
      <c r="AD31" s="52"/>
      <c r="AE31" s="52"/>
      <c r="AF31" s="53">
        <v>18</v>
      </c>
      <c r="AG31" s="32">
        <v>2.5</v>
      </c>
      <c r="AH31" s="52">
        <f t="shared" si="1"/>
        <v>3.65</v>
      </c>
      <c r="AI31" s="25"/>
      <c r="AJ31" s="10">
        <v>18</v>
      </c>
      <c r="AK31" s="52"/>
    </row>
    <row r="32" spans="1:37" ht="12.75">
      <c r="A32" s="10">
        <v>19</v>
      </c>
      <c r="B32" s="10">
        <v>19</v>
      </c>
      <c r="C32" s="36">
        <v>54</v>
      </c>
      <c r="D32" s="53"/>
      <c r="E32" s="35"/>
      <c r="F32" s="53"/>
      <c r="G32" s="53"/>
      <c r="H32" s="35"/>
      <c r="I32" s="53"/>
      <c r="J32" s="35" t="s">
        <v>77</v>
      </c>
      <c r="K32" s="53"/>
      <c r="L32" s="35" t="s">
        <v>358</v>
      </c>
      <c r="M32" s="53"/>
      <c r="N32" s="35"/>
      <c r="O32" s="35" t="s">
        <v>215</v>
      </c>
      <c r="P32" s="11"/>
      <c r="Q32" s="11"/>
      <c r="R32" s="52">
        <v>60</v>
      </c>
      <c r="S32" s="52">
        <v>60</v>
      </c>
      <c r="T32" s="52">
        <v>60</v>
      </c>
      <c r="U32" s="52">
        <v>100</v>
      </c>
      <c r="V32" s="52">
        <v>500</v>
      </c>
      <c r="W32" s="52">
        <v>60</v>
      </c>
      <c r="X32" s="52"/>
      <c r="Z32" s="52">
        <v>250</v>
      </c>
      <c r="AA32" s="10"/>
      <c r="AB32" s="52"/>
      <c r="AC32" s="52">
        <v>60</v>
      </c>
      <c r="AD32" s="52"/>
      <c r="AE32" s="52"/>
      <c r="AF32" s="53">
        <v>19</v>
      </c>
      <c r="AG32" s="32">
        <v>0.85</v>
      </c>
      <c r="AH32" s="52">
        <f t="shared" si="1"/>
        <v>2</v>
      </c>
      <c r="AI32" s="10"/>
      <c r="AJ32" s="10">
        <v>19</v>
      </c>
      <c r="AK32" s="52"/>
    </row>
    <row r="33" spans="1:37" ht="12.75">
      <c r="A33" s="10">
        <v>20</v>
      </c>
      <c r="B33" s="10">
        <v>20</v>
      </c>
      <c r="C33" s="36">
        <v>52</v>
      </c>
      <c r="D33" s="53"/>
      <c r="E33" s="53"/>
      <c r="F33" s="53"/>
      <c r="G33" s="53"/>
      <c r="H33" s="35"/>
      <c r="I33" s="53"/>
      <c r="J33" s="53"/>
      <c r="K33" s="53"/>
      <c r="L33" s="35"/>
      <c r="M33" s="35"/>
      <c r="N33" s="35"/>
      <c r="O33" s="35"/>
      <c r="P33" s="11"/>
      <c r="Q33" s="11"/>
      <c r="R33" s="52"/>
      <c r="S33" s="52"/>
      <c r="T33" s="52"/>
      <c r="U33" s="52"/>
      <c r="V33" s="52"/>
      <c r="W33" s="52"/>
      <c r="X33" s="52"/>
      <c r="Z33" s="52"/>
      <c r="AA33" s="25"/>
      <c r="AB33" s="10"/>
      <c r="AC33" s="52"/>
      <c r="AD33" s="52"/>
      <c r="AE33" s="52"/>
      <c r="AF33" s="53"/>
      <c r="AG33" s="32"/>
      <c r="AH33" s="52"/>
      <c r="AI33" s="10"/>
      <c r="AJ33" s="10">
        <v>20</v>
      </c>
      <c r="AK33" s="52"/>
    </row>
    <row r="34" spans="1:36" ht="12.75">
      <c r="A34" s="10">
        <v>21</v>
      </c>
      <c r="B34" s="10">
        <v>21</v>
      </c>
      <c r="C34" s="36">
        <v>27</v>
      </c>
      <c r="D34" s="53" t="s">
        <v>77</v>
      </c>
      <c r="E34" s="35" t="s">
        <v>77</v>
      </c>
      <c r="F34" s="53" t="s">
        <v>77</v>
      </c>
      <c r="G34" s="53"/>
      <c r="H34" s="35"/>
      <c r="I34" s="53"/>
      <c r="J34" s="35" t="s">
        <v>77</v>
      </c>
      <c r="K34" s="53"/>
      <c r="L34" s="35"/>
      <c r="M34" s="35"/>
      <c r="N34" s="35" t="s">
        <v>77</v>
      </c>
      <c r="O34" s="35" t="s">
        <v>162</v>
      </c>
      <c r="P34" s="54"/>
      <c r="Q34" s="54"/>
      <c r="R34" s="52">
        <v>60</v>
      </c>
      <c r="S34" s="52">
        <v>60</v>
      </c>
      <c r="T34" s="52">
        <v>60</v>
      </c>
      <c r="U34" s="52">
        <v>100</v>
      </c>
      <c r="V34" s="52">
        <v>500</v>
      </c>
      <c r="W34" s="52">
        <v>60</v>
      </c>
      <c r="X34" s="52"/>
      <c r="Z34" s="52">
        <v>250</v>
      </c>
      <c r="AA34" s="52">
        <v>500</v>
      </c>
      <c r="AB34" s="52">
        <v>4000</v>
      </c>
      <c r="AC34" s="52">
        <v>60</v>
      </c>
      <c r="AD34" s="52"/>
      <c r="AE34" s="52"/>
      <c r="AF34" s="53">
        <v>21</v>
      </c>
      <c r="AG34" s="32">
        <v>0.4</v>
      </c>
      <c r="AH34" s="52">
        <f>(SUM(R34:AD34)/1000)+AG34-AB34/1000</f>
        <v>2.0500000000000007</v>
      </c>
      <c r="AI34" s="52"/>
      <c r="AJ34" s="10">
        <v>21</v>
      </c>
    </row>
    <row r="35" spans="1:38" ht="12.75">
      <c r="A35" s="10">
        <v>22</v>
      </c>
      <c r="B35" s="10">
        <v>22</v>
      </c>
      <c r="C35" s="36">
        <v>27</v>
      </c>
      <c r="D35" s="53"/>
      <c r="E35" s="53"/>
      <c r="F35" s="53"/>
      <c r="G35" s="53"/>
      <c r="H35" s="35"/>
      <c r="I35" s="53"/>
      <c r="J35" s="35"/>
      <c r="K35" s="53"/>
      <c r="L35" s="35" t="s">
        <v>358</v>
      </c>
      <c r="M35" s="35"/>
      <c r="N35" s="36"/>
      <c r="O35" s="35"/>
      <c r="P35" s="54"/>
      <c r="Q35" s="54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3"/>
      <c r="AG35" s="32"/>
      <c r="AH35" s="52"/>
      <c r="AI35" s="52"/>
      <c r="AJ35" s="71">
        <v>22</v>
      </c>
      <c r="AL35" s="69"/>
    </row>
    <row r="36" spans="1:38" ht="12.75">
      <c r="A36" s="10">
        <v>23</v>
      </c>
      <c r="B36" s="10">
        <v>23</v>
      </c>
      <c r="C36" s="36">
        <v>27</v>
      </c>
      <c r="D36" s="53"/>
      <c r="E36" s="35"/>
      <c r="F36" s="53"/>
      <c r="G36" s="53"/>
      <c r="H36" s="35"/>
      <c r="I36" s="53"/>
      <c r="J36" s="35"/>
      <c r="K36" s="53"/>
      <c r="L36" s="35"/>
      <c r="M36" s="35"/>
      <c r="N36" s="35"/>
      <c r="O36" s="35"/>
      <c r="P36" s="54"/>
      <c r="Q36" s="54"/>
      <c r="R36" s="52"/>
      <c r="S36" s="52"/>
      <c r="T36" s="52"/>
      <c r="U36" s="52"/>
      <c r="V36" s="52"/>
      <c r="W36" s="52"/>
      <c r="AA36" s="10" t="s">
        <v>359</v>
      </c>
      <c r="AB36" s="52"/>
      <c r="AC36" s="52"/>
      <c r="AD36" s="52"/>
      <c r="AE36" s="52"/>
      <c r="AF36" s="53"/>
      <c r="AG36" s="32"/>
      <c r="AH36" s="52"/>
      <c r="AI36" s="52"/>
      <c r="AJ36" s="71">
        <v>23</v>
      </c>
      <c r="AL36" s="69"/>
    </row>
    <row r="37" spans="1:38" ht="12.75">
      <c r="A37" s="10">
        <v>24</v>
      </c>
      <c r="B37" s="10">
        <v>24</v>
      </c>
      <c r="C37" s="36">
        <v>27</v>
      </c>
      <c r="D37" s="53"/>
      <c r="E37" s="53"/>
      <c r="F37" s="53"/>
      <c r="G37" s="53"/>
      <c r="H37" s="35"/>
      <c r="I37" s="53"/>
      <c r="J37" s="53"/>
      <c r="K37" s="53"/>
      <c r="L37" s="35"/>
      <c r="M37" s="35"/>
      <c r="N37" s="36"/>
      <c r="O37" s="35"/>
      <c r="P37" s="54"/>
      <c r="Q37" s="54"/>
      <c r="R37" s="52"/>
      <c r="S37" s="52"/>
      <c r="T37" s="52"/>
      <c r="U37" s="52"/>
      <c r="V37" s="52"/>
      <c r="W37" s="52"/>
      <c r="AA37" s="52"/>
      <c r="AB37" s="52"/>
      <c r="AC37" s="52"/>
      <c r="AD37" s="52"/>
      <c r="AE37" s="52"/>
      <c r="AF37" s="53"/>
      <c r="AG37" s="32"/>
      <c r="AH37" s="52"/>
      <c r="AI37" s="52"/>
      <c r="AJ37" s="71">
        <v>24</v>
      </c>
      <c r="AK37" s="69"/>
      <c r="AL37" s="69"/>
    </row>
    <row r="38" spans="15:34" ht="12.75">
      <c r="O38" s="35" t="s">
        <v>166</v>
      </c>
      <c r="AH38">
        <v>3.5</v>
      </c>
    </row>
    <row r="39" spans="15:33" ht="12.75">
      <c r="O39" s="35"/>
      <c r="AG39" s="71"/>
    </row>
  </sheetData>
  <sheetProtection/>
  <printOptions/>
  <pageMargins left="0.7" right="0.7" top="0.75" bottom="0.75" header="0.3" footer="0.3"/>
  <pageSetup orientation="portrait" paperSize="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39"/>
  <sheetViews>
    <sheetView zoomScale="102" zoomScaleNormal="102" zoomScalePageLayoutView="0" workbookViewId="0" topLeftCell="A1">
      <selection activeCell="O10" sqref="O10"/>
    </sheetView>
  </sheetViews>
  <sheetFormatPr defaultColWidth="11.00390625" defaultRowHeight="12.75"/>
  <sheetData>
    <row r="1" ht="12.75">
      <c r="A1" s="30" t="s">
        <v>27</v>
      </c>
    </row>
    <row r="2" spans="1:13" ht="12.75">
      <c r="A2" s="1" t="s">
        <v>13</v>
      </c>
      <c r="B2" s="24">
        <v>42792</v>
      </c>
      <c r="H2" s="41" t="s">
        <v>364</v>
      </c>
      <c r="I2" s="41"/>
      <c r="J2" s="29"/>
      <c r="K2" s="29"/>
      <c r="L2" s="29"/>
      <c r="M2" s="29"/>
    </row>
    <row r="3" spans="18:19" ht="12.75">
      <c r="R3" s="5" t="s">
        <v>24</v>
      </c>
      <c r="S3" s="3"/>
    </row>
    <row r="4" spans="1:20" ht="12.75">
      <c r="A4" t="s">
        <v>50</v>
      </c>
      <c r="C4" s="30" t="s">
        <v>361</v>
      </c>
      <c r="R4" s="5" t="s">
        <v>0</v>
      </c>
      <c r="S4" s="30" t="s">
        <v>1</v>
      </c>
      <c r="T4" s="30"/>
    </row>
    <row r="5" spans="1:18" ht="12.75">
      <c r="A5" t="s">
        <v>9</v>
      </c>
      <c r="C5" s="4">
        <v>169</v>
      </c>
      <c r="D5" s="4"/>
      <c r="E5" s="4"/>
      <c r="F5" s="4"/>
      <c r="G5" s="4"/>
      <c r="H5" s="4"/>
      <c r="I5" s="4"/>
      <c r="J5" s="4"/>
      <c r="K5" s="4"/>
      <c r="L5" s="4"/>
      <c r="M5" s="4"/>
      <c r="P5" s="1"/>
      <c r="R5" s="3"/>
    </row>
    <row r="6" spans="1:3" ht="12.75">
      <c r="A6" t="s">
        <v>51</v>
      </c>
      <c r="C6">
        <v>50</v>
      </c>
    </row>
    <row r="7" spans="1:3" ht="12.75">
      <c r="A7" t="s">
        <v>52</v>
      </c>
      <c r="C7" s="30">
        <v>459</v>
      </c>
    </row>
    <row r="8" ht="12.75">
      <c r="A8" t="s">
        <v>23</v>
      </c>
    </row>
    <row r="9" spans="4:30" ht="12.75">
      <c r="D9">
        <f>COUNTIF(D14:D37,"x")</f>
        <v>7</v>
      </c>
      <c r="E9">
        <f>COUNTIF(E14:E37,"x")</f>
        <v>7</v>
      </c>
      <c r="F9">
        <f>COUNTIF(F14:F37,"x")</f>
        <v>7</v>
      </c>
      <c r="G9">
        <f>COUNTIF(G14:G37,"x")</f>
        <v>0</v>
      </c>
      <c r="H9">
        <f>COUNTIF(H14:H37,"x")</f>
        <v>9</v>
      </c>
      <c r="J9">
        <f>COUNTIF(J14:J37,"x")</f>
        <v>10</v>
      </c>
      <c r="M9">
        <f>COUNTIF(M14:M37,"x")</f>
        <v>4</v>
      </c>
      <c r="N9">
        <f>COUNTIF(N14:N37,"x")</f>
        <v>5</v>
      </c>
      <c r="O9">
        <v>11</v>
      </c>
      <c r="R9">
        <f>COUNT(R14:R37)</f>
        <v>10</v>
      </c>
      <c r="S9">
        <f aca="true" t="shared" si="0" ref="S9:AD9">COUNT(S14:S37)</f>
        <v>10</v>
      </c>
      <c r="T9">
        <f t="shared" si="0"/>
        <v>10</v>
      </c>
      <c r="U9">
        <f t="shared" si="0"/>
        <v>10</v>
      </c>
      <c r="V9">
        <f t="shared" si="0"/>
        <v>5</v>
      </c>
      <c r="W9">
        <f t="shared" si="0"/>
        <v>10</v>
      </c>
      <c r="X9">
        <f>COUNT(X14:X35)</f>
        <v>1</v>
      </c>
      <c r="Y9">
        <f>COUNT(Y14:Y35)</f>
        <v>1</v>
      </c>
      <c r="Z9">
        <f>COUNT(Z14:Z35)</f>
        <v>1</v>
      </c>
      <c r="AA9">
        <f t="shared" si="0"/>
        <v>5</v>
      </c>
      <c r="AB9">
        <f t="shared" si="0"/>
        <v>0</v>
      </c>
      <c r="AC9">
        <f t="shared" si="0"/>
        <v>10</v>
      </c>
      <c r="AD9">
        <f t="shared" si="0"/>
        <v>0</v>
      </c>
    </row>
    <row r="10" spans="4:22" ht="12.75">
      <c r="D10" s="30" t="s">
        <v>28</v>
      </c>
      <c r="P10" s="2"/>
      <c r="Q10" s="12" t="s">
        <v>15</v>
      </c>
      <c r="U10" s="2"/>
      <c r="V10" s="6"/>
    </row>
    <row r="11" spans="4:36" ht="28.5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35</v>
      </c>
      <c r="K11" s="34" t="s">
        <v>80</v>
      </c>
      <c r="L11" s="34" t="s">
        <v>204</v>
      </c>
      <c r="M11" s="31" t="s">
        <v>34</v>
      </c>
      <c r="N11" s="14" t="s">
        <v>47</v>
      </c>
      <c r="O11" s="19" t="s">
        <v>10</v>
      </c>
      <c r="P11" s="19" t="s">
        <v>5</v>
      </c>
      <c r="Q11" s="19"/>
      <c r="R11" s="13" t="s">
        <v>36</v>
      </c>
      <c r="S11" s="17" t="s">
        <v>37</v>
      </c>
      <c r="T11" s="17" t="s">
        <v>16</v>
      </c>
      <c r="U11" s="17" t="s">
        <v>12</v>
      </c>
      <c r="V11" s="17" t="s">
        <v>38</v>
      </c>
      <c r="W11" s="17" t="s">
        <v>40</v>
      </c>
      <c r="X11" s="17" t="s">
        <v>41</v>
      </c>
      <c r="Y11" s="14" t="s">
        <v>42</v>
      </c>
      <c r="Z11" s="14" t="s">
        <v>43</v>
      </c>
      <c r="AA11" s="14" t="s">
        <v>44</v>
      </c>
      <c r="AB11" s="14" t="s">
        <v>45</v>
      </c>
      <c r="AC11" s="14" t="s">
        <v>48</v>
      </c>
      <c r="AD11" s="57" t="s">
        <v>298</v>
      </c>
      <c r="AE11" s="57" t="s">
        <v>351</v>
      </c>
      <c r="AF11" s="57" t="s">
        <v>362</v>
      </c>
      <c r="AG11" s="19" t="s">
        <v>14</v>
      </c>
      <c r="AH11" s="14" t="s">
        <v>21</v>
      </c>
      <c r="AI11" s="22" t="s">
        <v>6</v>
      </c>
      <c r="AJ11" s="27" t="s">
        <v>26</v>
      </c>
    </row>
    <row r="12" spans="1:37" ht="15">
      <c r="A12" s="2" t="s">
        <v>2</v>
      </c>
      <c r="B12" s="2" t="s">
        <v>3</v>
      </c>
      <c r="C12" s="2" t="s">
        <v>11</v>
      </c>
      <c r="D12" s="32"/>
      <c r="N12" s="16" t="s">
        <v>19</v>
      </c>
      <c r="O12" s="20"/>
      <c r="P12" s="20" t="s">
        <v>4</v>
      </c>
      <c r="Q12" s="20" t="s">
        <v>8</v>
      </c>
      <c r="R12" s="15" t="s">
        <v>18</v>
      </c>
      <c r="S12" s="18" t="s">
        <v>18</v>
      </c>
      <c r="T12" s="18" t="s">
        <v>18</v>
      </c>
      <c r="U12" s="18" t="s">
        <v>22</v>
      </c>
      <c r="V12" s="18" t="s">
        <v>39</v>
      </c>
      <c r="W12" s="18" t="s">
        <v>18</v>
      </c>
      <c r="X12" s="18" t="s">
        <v>18</v>
      </c>
      <c r="Y12" s="16" t="s">
        <v>17</v>
      </c>
      <c r="Z12" s="16" t="s">
        <v>17</v>
      </c>
      <c r="AA12" s="16" t="s">
        <v>19</v>
      </c>
      <c r="AB12" s="16" t="s">
        <v>46</v>
      </c>
      <c r="AC12" s="16" t="s">
        <v>18</v>
      </c>
      <c r="AD12" s="56" t="s">
        <v>18</v>
      </c>
      <c r="AE12" s="56" t="s">
        <v>352</v>
      </c>
      <c r="AF12" s="56"/>
      <c r="AG12" s="21"/>
      <c r="AH12" s="14" t="s">
        <v>7</v>
      </c>
      <c r="AI12" s="23" t="s">
        <v>7</v>
      </c>
      <c r="AK12" s="2" t="s">
        <v>3</v>
      </c>
    </row>
    <row r="13" spans="1:3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2.75">
      <c r="A14" s="52">
        <v>1</v>
      </c>
      <c r="B14" s="52">
        <v>1</v>
      </c>
      <c r="C14" s="38">
        <v>459</v>
      </c>
      <c r="D14" s="53" t="s">
        <v>77</v>
      </c>
      <c r="E14" s="35" t="s">
        <v>77</v>
      </c>
      <c r="F14" s="53" t="s">
        <v>77</v>
      </c>
      <c r="G14" s="53"/>
      <c r="H14" s="53"/>
      <c r="I14" s="53"/>
      <c r="J14" s="53" t="s">
        <v>77</v>
      </c>
      <c r="K14" s="53"/>
      <c r="L14" s="53"/>
      <c r="M14" s="35" t="s">
        <v>77</v>
      </c>
      <c r="N14" s="36" t="s">
        <v>77</v>
      </c>
      <c r="O14" s="35" t="s">
        <v>156</v>
      </c>
      <c r="P14" s="54"/>
      <c r="Q14" s="54"/>
      <c r="R14" s="52">
        <v>60</v>
      </c>
      <c r="S14" s="52">
        <v>60</v>
      </c>
      <c r="T14" s="52">
        <v>60</v>
      </c>
      <c r="U14" s="52">
        <v>100</v>
      </c>
      <c r="V14" s="52">
        <v>500</v>
      </c>
      <c r="W14" s="52">
        <v>60</v>
      </c>
      <c r="X14" s="52"/>
      <c r="Y14" s="52"/>
      <c r="Z14" s="52"/>
      <c r="AA14" s="25">
        <v>500</v>
      </c>
      <c r="AB14" s="25"/>
      <c r="AC14" s="52">
        <v>60</v>
      </c>
      <c r="AD14" s="52"/>
      <c r="AE14" s="52">
        <v>1000</v>
      </c>
      <c r="AF14" s="52"/>
      <c r="AG14" s="53">
        <v>1</v>
      </c>
      <c r="AH14" s="55">
        <v>4</v>
      </c>
      <c r="AI14" s="52">
        <f>(SUM(R14:AE14)/1000)+AH14</f>
        <v>6.4</v>
      </c>
      <c r="AJ14" s="52"/>
      <c r="AK14" s="52">
        <v>1</v>
      </c>
    </row>
    <row r="15" spans="1:37" ht="12.75">
      <c r="A15" s="52">
        <v>2</v>
      </c>
      <c r="B15" s="52">
        <v>2</v>
      </c>
      <c r="C15" s="53">
        <v>404</v>
      </c>
      <c r="D15" s="53"/>
      <c r="E15" s="53"/>
      <c r="F15" s="53"/>
      <c r="G15" s="53"/>
      <c r="H15" s="35" t="s">
        <v>77</v>
      </c>
      <c r="I15" s="53"/>
      <c r="J15" s="35" t="s">
        <v>77</v>
      </c>
      <c r="K15" s="53"/>
      <c r="L15" s="53"/>
      <c r="M15" s="53"/>
      <c r="N15" s="36"/>
      <c r="O15" s="35" t="s">
        <v>221</v>
      </c>
      <c r="P15" s="54"/>
      <c r="Q15" s="54"/>
      <c r="R15" s="52">
        <v>60</v>
      </c>
      <c r="S15" s="52">
        <v>60</v>
      </c>
      <c r="T15" s="52">
        <v>60</v>
      </c>
      <c r="U15" s="52">
        <v>100</v>
      </c>
      <c r="V15" s="52"/>
      <c r="W15" s="52">
        <v>60</v>
      </c>
      <c r="X15" s="52"/>
      <c r="Y15" s="52"/>
      <c r="Z15" s="52"/>
      <c r="AA15" s="10"/>
      <c r="AB15" s="25"/>
      <c r="AC15" s="52">
        <v>60</v>
      </c>
      <c r="AD15" s="52"/>
      <c r="AE15" s="52"/>
      <c r="AF15" s="52"/>
      <c r="AG15" s="53">
        <v>2</v>
      </c>
      <c r="AH15" s="52">
        <v>8.5</v>
      </c>
      <c r="AI15" s="52">
        <f>(SUM(R15:AE15)/1000)+AH15</f>
        <v>8.9</v>
      </c>
      <c r="AJ15" s="52"/>
      <c r="AK15" s="52">
        <v>2</v>
      </c>
    </row>
    <row r="16" spans="1:37" ht="12.75">
      <c r="A16" s="52">
        <v>3</v>
      </c>
      <c r="B16" s="52">
        <v>3</v>
      </c>
      <c r="C16" s="53">
        <v>404</v>
      </c>
      <c r="D16" s="53"/>
      <c r="E16" s="35"/>
      <c r="F16" s="53"/>
      <c r="G16" s="53"/>
      <c r="H16" s="53"/>
      <c r="I16" s="52"/>
      <c r="J16" s="53"/>
      <c r="K16" s="53"/>
      <c r="L16" s="53"/>
      <c r="M16" s="53"/>
      <c r="N16" s="53"/>
      <c r="P16" s="54"/>
      <c r="Q16" s="54"/>
      <c r="R16" s="52"/>
      <c r="S16" s="52"/>
      <c r="T16" s="52"/>
      <c r="U16" s="52"/>
      <c r="V16" s="52"/>
      <c r="W16" s="52"/>
      <c r="X16" s="52"/>
      <c r="Y16" s="52"/>
      <c r="Z16" s="52"/>
      <c r="AA16" s="25"/>
      <c r="AB16" s="52"/>
      <c r="AC16" s="52"/>
      <c r="AD16" s="52"/>
      <c r="AE16" s="52"/>
      <c r="AF16" s="52"/>
      <c r="AG16" s="53"/>
      <c r="AH16" s="52"/>
      <c r="AI16" s="52"/>
      <c r="AJ16" s="52"/>
      <c r="AK16" s="52">
        <v>3</v>
      </c>
    </row>
    <row r="17" spans="1:37" ht="12.75">
      <c r="A17" s="52">
        <v>4</v>
      </c>
      <c r="B17" s="52">
        <v>4</v>
      </c>
      <c r="C17" s="53">
        <v>353</v>
      </c>
      <c r="D17" s="53"/>
      <c r="E17" s="53"/>
      <c r="F17" s="53"/>
      <c r="G17" s="53"/>
      <c r="H17" s="35" t="s">
        <v>77</v>
      </c>
      <c r="I17" s="53"/>
      <c r="J17" s="35" t="s">
        <v>77</v>
      </c>
      <c r="K17" s="53"/>
      <c r="L17" s="53"/>
      <c r="M17" s="35"/>
      <c r="N17" s="36"/>
      <c r="O17" s="35" t="s">
        <v>230</v>
      </c>
      <c r="P17" s="54"/>
      <c r="Q17" s="54"/>
      <c r="R17" s="52">
        <v>60</v>
      </c>
      <c r="S17" s="52">
        <v>60</v>
      </c>
      <c r="T17" s="52">
        <v>60</v>
      </c>
      <c r="U17" s="52">
        <v>100</v>
      </c>
      <c r="V17" s="52"/>
      <c r="W17" s="52">
        <v>60</v>
      </c>
      <c r="X17" s="52"/>
      <c r="Y17" s="52"/>
      <c r="Z17" s="52"/>
      <c r="AA17" s="25"/>
      <c r="AB17" s="52"/>
      <c r="AC17" s="52">
        <v>60</v>
      </c>
      <c r="AD17" s="58"/>
      <c r="AE17" s="58"/>
      <c r="AF17" s="58"/>
      <c r="AG17" s="53">
        <v>4</v>
      </c>
      <c r="AH17" s="52">
        <v>10.3</v>
      </c>
      <c r="AI17" s="52">
        <f aca="true" t="shared" si="1" ref="AI17:AI35">(SUM(R17:AD17)/1000)+AH17</f>
        <v>10.700000000000001</v>
      </c>
      <c r="AJ17" s="52"/>
      <c r="AK17" s="52">
        <v>4</v>
      </c>
    </row>
    <row r="18" spans="1:38" ht="12.75">
      <c r="A18" s="52">
        <v>5</v>
      </c>
      <c r="B18" s="52">
        <v>5</v>
      </c>
      <c r="C18" s="53">
        <v>305</v>
      </c>
      <c r="D18" s="53" t="s">
        <v>77</v>
      </c>
      <c r="E18" s="35" t="s">
        <v>77</v>
      </c>
      <c r="F18" s="53" t="s">
        <v>77</v>
      </c>
      <c r="G18" s="53"/>
      <c r="H18" s="35" t="s">
        <v>77</v>
      </c>
      <c r="I18" s="53"/>
      <c r="J18" s="35" t="s">
        <v>77</v>
      </c>
      <c r="K18" s="53"/>
      <c r="L18" s="53"/>
      <c r="M18" s="35" t="s">
        <v>77</v>
      </c>
      <c r="N18" s="36"/>
      <c r="O18" s="35" t="s">
        <v>238</v>
      </c>
      <c r="P18" s="54"/>
      <c r="Q18" s="54"/>
      <c r="R18" s="52">
        <v>60</v>
      </c>
      <c r="S18" s="52">
        <v>60</v>
      </c>
      <c r="T18" s="52">
        <v>60</v>
      </c>
      <c r="U18" s="52">
        <v>100</v>
      </c>
      <c r="V18" s="52">
        <v>500</v>
      </c>
      <c r="W18" s="52">
        <v>60</v>
      </c>
      <c r="X18" s="52"/>
      <c r="Y18" s="52"/>
      <c r="Z18" s="52"/>
      <c r="AA18" s="25">
        <v>500</v>
      </c>
      <c r="AB18" s="25"/>
      <c r="AC18" s="52">
        <v>60</v>
      </c>
      <c r="AD18" s="58"/>
      <c r="AE18" s="58"/>
      <c r="AF18" s="89" t="s">
        <v>363</v>
      </c>
      <c r="AG18" s="53">
        <v>5</v>
      </c>
      <c r="AH18" s="52">
        <v>6</v>
      </c>
      <c r="AI18" s="52">
        <f t="shared" si="1"/>
        <v>7.4</v>
      </c>
      <c r="AJ18" s="52"/>
      <c r="AK18" s="29">
        <v>5</v>
      </c>
      <c r="AL18" s="41" t="s">
        <v>274</v>
      </c>
    </row>
    <row r="19" spans="1:38" ht="12.75">
      <c r="A19" s="52">
        <v>6</v>
      </c>
      <c r="B19" s="52">
        <v>6</v>
      </c>
      <c r="C19" s="53">
        <v>305</v>
      </c>
      <c r="D19" s="53"/>
      <c r="E19" s="53"/>
      <c r="F19" s="53"/>
      <c r="G19" s="53"/>
      <c r="H19" s="35"/>
      <c r="I19" s="53"/>
      <c r="J19" s="35"/>
      <c r="K19" s="53"/>
      <c r="L19" s="53"/>
      <c r="M19" s="35"/>
      <c r="N19" s="36"/>
      <c r="O19" s="35"/>
      <c r="P19" s="54"/>
      <c r="Q19" s="54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52"/>
      <c r="AI19" s="52"/>
      <c r="AJ19" s="52"/>
      <c r="AK19" s="52">
        <v>6</v>
      </c>
      <c r="AL19" s="52"/>
    </row>
    <row r="20" spans="1:38" ht="12.75">
      <c r="A20" s="52">
        <v>7</v>
      </c>
      <c r="B20" s="52">
        <v>7</v>
      </c>
      <c r="C20" s="53">
        <v>302</v>
      </c>
      <c r="D20" s="53"/>
      <c r="E20" s="35"/>
      <c r="F20" s="53"/>
      <c r="G20" s="53"/>
      <c r="H20" s="53"/>
      <c r="I20" s="53"/>
      <c r="J20" s="53"/>
      <c r="K20" s="53"/>
      <c r="L20" s="53"/>
      <c r="M20" s="53"/>
      <c r="N20" s="53"/>
      <c r="O20" s="35"/>
      <c r="P20" s="54"/>
      <c r="Q20" s="54"/>
      <c r="R20" s="52"/>
      <c r="S20" s="52"/>
      <c r="T20" s="52"/>
      <c r="U20" s="52"/>
      <c r="V20" s="52"/>
      <c r="W20" s="52"/>
      <c r="X20" s="52"/>
      <c r="Y20" s="52"/>
      <c r="Z20" s="52"/>
      <c r="AA20" s="25"/>
      <c r="AB20" s="25"/>
      <c r="AC20" s="52"/>
      <c r="AD20" s="58"/>
      <c r="AE20" s="58"/>
      <c r="AF20" s="58"/>
      <c r="AG20" s="53"/>
      <c r="AH20" s="52"/>
      <c r="AI20" s="52"/>
      <c r="AJ20" s="10"/>
      <c r="AK20" s="52">
        <v>7</v>
      </c>
      <c r="AL20" s="52"/>
    </row>
    <row r="21" spans="1:37" ht="12.75">
      <c r="A21" s="52">
        <v>8</v>
      </c>
      <c r="B21" s="52">
        <v>8</v>
      </c>
      <c r="C21" s="53">
        <v>300</v>
      </c>
      <c r="G21" s="53"/>
      <c r="H21" s="35"/>
      <c r="I21" s="53"/>
      <c r="J21" s="35"/>
      <c r="K21" s="53"/>
      <c r="L21" s="53"/>
      <c r="M21" s="35"/>
      <c r="N21" s="36"/>
      <c r="O21" s="35"/>
      <c r="P21" s="54"/>
      <c r="Q21" s="54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52"/>
      <c r="AI21" s="52"/>
      <c r="AJ21" s="52"/>
      <c r="AK21" s="52">
        <v>8</v>
      </c>
    </row>
    <row r="22" spans="1:38" ht="12.75">
      <c r="A22" s="52">
        <v>9</v>
      </c>
      <c r="B22" s="52">
        <v>9</v>
      </c>
      <c r="C22" s="53">
        <v>300</v>
      </c>
      <c r="D22" s="53"/>
      <c r="E22" s="35"/>
      <c r="F22" s="53"/>
      <c r="G22" s="53"/>
      <c r="H22" s="35"/>
      <c r="I22" s="53"/>
      <c r="J22" s="35"/>
      <c r="K22" s="53"/>
      <c r="L22" s="53"/>
      <c r="M22" s="35"/>
      <c r="N22" s="36"/>
      <c r="O22" s="35"/>
      <c r="P22" s="54"/>
      <c r="Q22" s="54"/>
      <c r="R22" s="52"/>
      <c r="S22" s="52"/>
      <c r="T22" s="52"/>
      <c r="U22" s="52"/>
      <c r="V22" s="52"/>
      <c r="W22" s="52"/>
      <c r="X22" s="52"/>
      <c r="Y22" s="52"/>
      <c r="Z22" s="52"/>
      <c r="AA22" s="25"/>
      <c r="AB22" s="52"/>
      <c r="AC22" s="52"/>
      <c r="AD22" s="58"/>
      <c r="AE22" s="58"/>
      <c r="AF22" s="58"/>
      <c r="AG22" s="53"/>
      <c r="AH22" s="58"/>
      <c r="AI22" s="52"/>
      <c r="AJ22" s="52"/>
      <c r="AK22" s="52">
        <v>9</v>
      </c>
      <c r="AL22" s="52"/>
    </row>
    <row r="23" spans="1:37" ht="12.75">
      <c r="A23" s="52">
        <v>10</v>
      </c>
      <c r="B23" s="52">
        <v>10</v>
      </c>
      <c r="C23" s="53">
        <v>253</v>
      </c>
      <c r="D23" s="53"/>
      <c r="E23" s="53"/>
      <c r="F23" s="53"/>
      <c r="G23" s="53"/>
      <c r="H23" s="35" t="s">
        <v>77</v>
      </c>
      <c r="I23" s="53"/>
      <c r="J23" s="35" t="s">
        <v>77</v>
      </c>
      <c r="K23" s="53"/>
      <c r="L23" s="53"/>
      <c r="M23" s="53"/>
      <c r="N23" s="35" t="s">
        <v>77</v>
      </c>
      <c r="O23" s="35" t="s">
        <v>175</v>
      </c>
      <c r="P23" s="54"/>
      <c r="Q23" s="54"/>
      <c r="R23" s="52">
        <v>60</v>
      </c>
      <c r="S23" s="52">
        <v>60</v>
      </c>
      <c r="T23" s="52">
        <v>60</v>
      </c>
      <c r="U23" s="52">
        <v>100</v>
      </c>
      <c r="V23" s="52"/>
      <c r="W23" s="52">
        <v>60</v>
      </c>
      <c r="X23" s="52"/>
      <c r="Y23" s="52"/>
      <c r="Z23" s="52"/>
      <c r="AA23" s="25"/>
      <c r="AB23" s="25"/>
      <c r="AC23" s="52">
        <v>60</v>
      </c>
      <c r="AD23" s="52"/>
      <c r="AE23" s="52">
        <v>1000</v>
      </c>
      <c r="AF23" s="52"/>
      <c r="AG23" s="53">
        <v>10</v>
      </c>
      <c r="AH23" s="58">
        <v>7.8</v>
      </c>
      <c r="AI23" s="52">
        <f t="shared" si="1"/>
        <v>8.2</v>
      </c>
      <c r="AJ23" s="52"/>
      <c r="AK23" s="52">
        <v>10</v>
      </c>
    </row>
    <row r="24" spans="1:38" ht="12.75">
      <c r="A24" s="52">
        <v>11</v>
      </c>
      <c r="B24" s="52">
        <v>11</v>
      </c>
      <c r="C24" s="53">
        <v>204</v>
      </c>
      <c r="D24" s="53"/>
      <c r="E24" s="35"/>
      <c r="F24" s="53"/>
      <c r="G24" s="53"/>
      <c r="H24" s="35"/>
      <c r="I24" s="53"/>
      <c r="J24" s="35"/>
      <c r="K24" s="53"/>
      <c r="L24" s="53"/>
      <c r="M24" s="35"/>
      <c r="N24" s="36"/>
      <c r="O24" s="35"/>
      <c r="P24" s="54"/>
      <c r="Q24" s="54"/>
      <c r="R24" s="52"/>
      <c r="S24" s="52"/>
      <c r="T24" s="52"/>
      <c r="U24" s="52"/>
      <c r="V24" s="52"/>
      <c r="W24" s="52"/>
      <c r="X24" s="52"/>
      <c r="Y24" s="52"/>
      <c r="Z24" s="52"/>
      <c r="AA24" s="25"/>
      <c r="AB24" s="25"/>
      <c r="AC24" s="52"/>
      <c r="AD24" s="52"/>
      <c r="AE24" s="52"/>
      <c r="AF24" s="52"/>
      <c r="AG24" s="53"/>
      <c r="AH24" s="58"/>
      <c r="AI24" s="52"/>
      <c r="AJ24" s="52"/>
      <c r="AK24" s="52">
        <v>11</v>
      </c>
      <c r="AL24" s="52"/>
    </row>
    <row r="25" spans="1:38" ht="12.75">
      <c r="A25" s="52">
        <v>12</v>
      </c>
      <c r="B25" s="52">
        <v>12</v>
      </c>
      <c r="C25" s="53">
        <v>182</v>
      </c>
      <c r="D25" s="53" t="s">
        <v>77</v>
      </c>
      <c r="E25" s="35" t="s">
        <v>77</v>
      </c>
      <c r="F25" s="53" t="s">
        <v>77</v>
      </c>
      <c r="G25" s="53"/>
      <c r="H25" s="35" t="s">
        <v>77</v>
      </c>
      <c r="I25" s="53"/>
      <c r="J25" s="35" t="s">
        <v>77</v>
      </c>
      <c r="K25" s="53"/>
      <c r="L25" s="53"/>
      <c r="M25" s="35" t="s">
        <v>77</v>
      </c>
      <c r="N25" s="36"/>
      <c r="O25" s="35" t="s">
        <v>272</v>
      </c>
      <c r="P25" s="54"/>
      <c r="Q25" s="54"/>
      <c r="R25" s="52">
        <v>60</v>
      </c>
      <c r="S25" s="52">
        <v>60</v>
      </c>
      <c r="T25" s="52">
        <v>60</v>
      </c>
      <c r="U25" s="52">
        <v>100</v>
      </c>
      <c r="V25" s="52">
        <v>125</v>
      </c>
      <c r="W25" s="52">
        <v>60</v>
      </c>
      <c r="X25" s="52"/>
      <c r="Y25" s="52"/>
      <c r="Z25" s="52"/>
      <c r="AA25" s="25">
        <v>1000</v>
      </c>
      <c r="AB25" s="25"/>
      <c r="AC25" s="52">
        <v>60</v>
      </c>
      <c r="AD25" s="52"/>
      <c r="AE25" s="52"/>
      <c r="AF25" s="10" t="s">
        <v>363</v>
      </c>
      <c r="AG25" s="53">
        <v>12</v>
      </c>
      <c r="AH25" s="58">
        <v>6</v>
      </c>
      <c r="AI25" s="52">
        <f t="shared" si="1"/>
        <v>7.525</v>
      </c>
      <c r="AJ25" s="52"/>
      <c r="AK25" s="52">
        <v>12</v>
      </c>
      <c r="AL25" s="52"/>
    </row>
    <row r="26" spans="1:38" ht="12.75">
      <c r="A26" s="10">
        <v>13</v>
      </c>
      <c r="B26" s="10">
        <v>13</v>
      </c>
      <c r="C26" s="53">
        <v>152</v>
      </c>
      <c r="D26" s="53" t="s">
        <v>77</v>
      </c>
      <c r="E26" s="35" t="s">
        <v>77</v>
      </c>
      <c r="F26" s="53" t="s">
        <v>77</v>
      </c>
      <c r="G26" s="53"/>
      <c r="H26" s="35" t="s">
        <v>77</v>
      </c>
      <c r="I26" s="53"/>
      <c r="J26" s="35" t="s">
        <v>77</v>
      </c>
      <c r="K26" s="53"/>
      <c r="L26" s="53"/>
      <c r="M26" s="53"/>
      <c r="N26" s="35"/>
      <c r="O26" s="35" t="s">
        <v>152</v>
      </c>
      <c r="P26" s="11"/>
      <c r="Q26" s="10"/>
      <c r="R26" s="52">
        <v>60</v>
      </c>
      <c r="S26" s="52">
        <v>60</v>
      </c>
      <c r="T26" s="52">
        <v>60</v>
      </c>
      <c r="U26" s="52">
        <v>100</v>
      </c>
      <c r="V26" s="52"/>
      <c r="W26" s="52">
        <v>60</v>
      </c>
      <c r="X26" s="52"/>
      <c r="Y26" s="52"/>
      <c r="Z26" s="52"/>
      <c r="AA26" s="25"/>
      <c r="AB26" s="25"/>
      <c r="AC26" s="52">
        <v>60</v>
      </c>
      <c r="AD26" s="52"/>
      <c r="AE26" s="52"/>
      <c r="AF26" s="52"/>
      <c r="AG26" s="53">
        <v>13</v>
      </c>
      <c r="AH26" s="32">
        <v>6</v>
      </c>
      <c r="AI26" s="52">
        <f t="shared" si="1"/>
        <v>6.4</v>
      </c>
      <c r="AJ26" s="10"/>
      <c r="AK26" s="10">
        <v>13</v>
      </c>
      <c r="AL26" s="52"/>
    </row>
    <row r="27" spans="1:38" ht="12.75">
      <c r="A27" s="10">
        <v>14</v>
      </c>
      <c r="B27" s="10">
        <v>14</v>
      </c>
      <c r="C27" s="35">
        <v>116</v>
      </c>
      <c r="D27" s="53" t="s">
        <v>77</v>
      </c>
      <c r="E27" s="35" t="s">
        <v>77</v>
      </c>
      <c r="F27" s="53" t="s">
        <v>77</v>
      </c>
      <c r="G27" s="53"/>
      <c r="H27" s="35" t="s">
        <v>77</v>
      </c>
      <c r="I27" s="53"/>
      <c r="J27" s="35" t="s">
        <v>77</v>
      </c>
      <c r="K27" s="53"/>
      <c r="L27" s="53"/>
      <c r="M27" s="35"/>
      <c r="N27" s="35" t="s">
        <v>77</v>
      </c>
      <c r="O27" s="35" t="s">
        <v>158</v>
      </c>
      <c r="P27" s="54"/>
      <c r="Q27" s="54"/>
      <c r="R27" s="52">
        <v>60</v>
      </c>
      <c r="S27" s="52">
        <v>60</v>
      </c>
      <c r="T27" s="52">
        <v>60</v>
      </c>
      <c r="U27" s="52">
        <v>100</v>
      </c>
      <c r="V27" s="52">
        <v>500</v>
      </c>
      <c r="W27" s="52">
        <v>60</v>
      </c>
      <c r="X27" s="52"/>
      <c r="Y27" s="52"/>
      <c r="Z27" s="52"/>
      <c r="AA27" s="52">
        <v>750</v>
      </c>
      <c r="AB27" s="25"/>
      <c r="AC27" s="52">
        <v>60</v>
      </c>
      <c r="AD27" s="52"/>
      <c r="AE27" s="52">
        <v>1000</v>
      </c>
      <c r="AF27" s="52"/>
      <c r="AG27" s="53">
        <v>14</v>
      </c>
      <c r="AH27" s="32">
        <v>5</v>
      </c>
      <c r="AI27" s="52">
        <f t="shared" si="1"/>
        <v>6.65</v>
      </c>
      <c r="AJ27" s="52"/>
      <c r="AK27" s="10">
        <v>14</v>
      </c>
      <c r="AL27" s="52"/>
    </row>
    <row r="28" spans="1:38" ht="12.75">
      <c r="A28" s="10">
        <v>15</v>
      </c>
      <c r="B28" s="10">
        <v>15</v>
      </c>
      <c r="C28" s="35">
        <v>101</v>
      </c>
      <c r="D28" s="53"/>
      <c r="E28" s="35"/>
      <c r="F28" s="53"/>
      <c r="G28" s="53"/>
      <c r="H28" s="35"/>
      <c r="I28" s="53"/>
      <c r="J28" s="35"/>
      <c r="K28" s="53"/>
      <c r="L28" s="35"/>
      <c r="M28" s="53"/>
      <c r="N28" s="36"/>
      <c r="O28" s="35"/>
      <c r="P28" s="11"/>
      <c r="Q28" s="10"/>
      <c r="R28" s="52"/>
      <c r="S28" s="52"/>
      <c r="T28" s="52"/>
      <c r="U28" s="52"/>
      <c r="V28" s="52"/>
      <c r="W28" s="52"/>
      <c r="X28" s="52"/>
      <c r="Z28" s="52"/>
      <c r="AA28" s="25"/>
      <c r="AB28" s="52"/>
      <c r="AC28" s="52"/>
      <c r="AD28" s="52"/>
      <c r="AE28" s="52"/>
      <c r="AF28" s="52"/>
      <c r="AG28" s="53"/>
      <c r="AH28" s="32"/>
      <c r="AI28" s="52"/>
      <c r="AJ28" s="25"/>
      <c r="AK28" s="10">
        <v>15</v>
      </c>
      <c r="AL28" s="52"/>
    </row>
    <row r="29" spans="1:38" ht="12.75">
      <c r="A29" s="10">
        <v>16</v>
      </c>
      <c r="B29" s="10">
        <v>16</v>
      </c>
      <c r="C29" s="35">
        <v>51</v>
      </c>
      <c r="D29" s="53"/>
      <c r="E29" s="53"/>
      <c r="F29" s="53"/>
      <c r="G29" s="53"/>
      <c r="H29" s="35"/>
      <c r="I29" s="53"/>
      <c r="J29" s="35"/>
      <c r="K29" s="53"/>
      <c r="L29" s="35"/>
      <c r="M29" s="53"/>
      <c r="N29" s="35"/>
      <c r="O29" s="35"/>
      <c r="P29" s="11"/>
      <c r="Q29" s="11"/>
      <c r="R29" s="52"/>
      <c r="S29" s="52"/>
      <c r="T29" s="52"/>
      <c r="U29" s="52"/>
      <c r="V29" s="52"/>
      <c r="W29" s="52"/>
      <c r="X29" s="52"/>
      <c r="Z29" s="52"/>
      <c r="AA29" s="25"/>
      <c r="AB29" s="25"/>
      <c r="AC29" s="52"/>
      <c r="AD29" s="52"/>
      <c r="AE29" s="52"/>
      <c r="AF29" s="52"/>
      <c r="AG29" s="53"/>
      <c r="AH29" s="32"/>
      <c r="AI29" s="52"/>
      <c r="AJ29" s="10"/>
      <c r="AK29" s="10">
        <v>16</v>
      </c>
      <c r="AL29" s="52"/>
    </row>
    <row r="30" spans="1:38" ht="12.75">
      <c r="A30" s="10">
        <v>17</v>
      </c>
      <c r="B30" s="10">
        <v>17</v>
      </c>
      <c r="C30" s="35">
        <v>50</v>
      </c>
      <c r="D30" s="53" t="s">
        <v>77</v>
      </c>
      <c r="E30" s="35" t="s">
        <v>77</v>
      </c>
      <c r="F30" s="53" t="s">
        <v>77</v>
      </c>
      <c r="G30" s="53"/>
      <c r="H30" s="35" t="s">
        <v>77</v>
      </c>
      <c r="I30" s="53"/>
      <c r="J30" s="35" t="s">
        <v>77</v>
      </c>
      <c r="K30" s="53"/>
      <c r="L30" s="53"/>
      <c r="M30" s="35" t="s">
        <v>77</v>
      </c>
      <c r="N30" s="35" t="s">
        <v>77</v>
      </c>
      <c r="O30" s="35" t="s">
        <v>247</v>
      </c>
      <c r="P30" s="54"/>
      <c r="Q30" s="54"/>
      <c r="R30" s="52">
        <v>60</v>
      </c>
      <c r="S30" s="52">
        <v>60</v>
      </c>
      <c r="T30" s="52">
        <v>60</v>
      </c>
      <c r="U30" s="52">
        <v>100</v>
      </c>
      <c r="V30" s="52"/>
      <c r="W30" s="52">
        <v>60</v>
      </c>
      <c r="X30" s="52"/>
      <c r="Z30" s="52"/>
      <c r="AA30" s="52"/>
      <c r="AB30" s="10"/>
      <c r="AC30" s="52">
        <v>60</v>
      </c>
      <c r="AD30" s="52"/>
      <c r="AE30" s="52">
        <v>1000</v>
      </c>
      <c r="AF30" s="52"/>
      <c r="AG30" s="53">
        <v>17</v>
      </c>
      <c r="AH30" s="32">
        <v>1.3</v>
      </c>
      <c r="AI30" s="52">
        <f t="shared" si="1"/>
        <v>1.7000000000000002</v>
      </c>
      <c r="AJ30" s="52"/>
      <c r="AK30" s="10">
        <v>17</v>
      </c>
      <c r="AL30" s="52"/>
    </row>
    <row r="31" spans="1:38" ht="12.75">
      <c r="A31" s="10">
        <v>18</v>
      </c>
      <c r="B31" s="10">
        <v>18</v>
      </c>
      <c r="C31" s="36">
        <v>29</v>
      </c>
      <c r="D31" s="53" t="s">
        <v>77</v>
      </c>
      <c r="E31" s="35" t="s">
        <v>77</v>
      </c>
      <c r="F31" s="53" t="s">
        <v>77</v>
      </c>
      <c r="G31" s="53"/>
      <c r="H31" s="35" t="s">
        <v>77</v>
      </c>
      <c r="I31" s="53"/>
      <c r="J31" s="35" t="s">
        <v>77</v>
      </c>
      <c r="K31" s="53"/>
      <c r="L31" s="35" t="s">
        <v>261</v>
      </c>
      <c r="M31" s="35"/>
      <c r="N31" s="35" t="s">
        <v>77</v>
      </c>
      <c r="O31" s="35" t="s">
        <v>241</v>
      </c>
      <c r="P31" s="11"/>
      <c r="Q31" s="11"/>
      <c r="R31" s="52">
        <v>60</v>
      </c>
      <c r="S31" s="52">
        <v>60</v>
      </c>
      <c r="T31" s="52">
        <v>60</v>
      </c>
      <c r="U31" s="52">
        <v>100</v>
      </c>
      <c r="V31" s="52">
        <v>500</v>
      </c>
      <c r="W31" s="52">
        <v>60</v>
      </c>
      <c r="X31" s="52">
        <v>60</v>
      </c>
      <c r="Y31" s="52">
        <v>15</v>
      </c>
      <c r="Z31" s="52">
        <v>15</v>
      </c>
      <c r="AA31" s="25">
        <v>500</v>
      </c>
      <c r="AB31" s="25"/>
      <c r="AC31" s="52">
        <v>60</v>
      </c>
      <c r="AD31" s="52"/>
      <c r="AE31" s="52">
        <v>1000</v>
      </c>
      <c r="AF31" s="52"/>
      <c r="AG31" s="53">
        <v>18</v>
      </c>
      <c r="AH31" s="32">
        <v>1.3</v>
      </c>
      <c r="AI31" s="52">
        <f t="shared" si="1"/>
        <v>2.79</v>
      </c>
      <c r="AJ31" s="25"/>
      <c r="AK31" s="10">
        <v>18</v>
      </c>
      <c r="AL31" s="52"/>
    </row>
    <row r="32" spans="1:38" ht="12.75">
      <c r="A32" s="10">
        <v>19</v>
      </c>
      <c r="B32" s="10">
        <v>19</v>
      </c>
      <c r="C32" s="36">
        <v>29</v>
      </c>
      <c r="D32" s="53"/>
      <c r="E32" s="35"/>
      <c r="F32" s="53"/>
      <c r="G32" s="53"/>
      <c r="H32" s="35"/>
      <c r="I32" s="53"/>
      <c r="J32" s="35"/>
      <c r="K32" s="53"/>
      <c r="L32" s="35"/>
      <c r="M32" s="53"/>
      <c r="N32" s="35"/>
      <c r="O32" s="35"/>
      <c r="P32" s="11"/>
      <c r="Q32" s="11"/>
      <c r="R32" s="52"/>
      <c r="S32" s="52"/>
      <c r="T32" s="52"/>
      <c r="U32" s="52"/>
      <c r="V32" s="52"/>
      <c r="W32" s="52"/>
      <c r="X32" s="52"/>
      <c r="Z32" s="52"/>
      <c r="AA32" s="10"/>
      <c r="AB32" s="52"/>
      <c r="AC32" s="52"/>
      <c r="AD32" s="52"/>
      <c r="AE32" s="52"/>
      <c r="AF32" s="52"/>
      <c r="AG32" s="53"/>
      <c r="AH32" s="32"/>
      <c r="AI32" s="52"/>
      <c r="AJ32" s="10"/>
      <c r="AK32" s="10">
        <v>19</v>
      </c>
      <c r="AL32" s="52"/>
    </row>
    <row r="33" spans="1:38" ht="12.75">
      <c r="A33" s="10">
        <v>20</v>
      </c>
      <c r="B33" s="10">
        <v>20</v>
      </c>
      <c r="C33" s="36">
        <v>29</v>
      </c>
      <c r="D33" s="53"/>
      <c r="E33" s="53"/>
      <c r="F33" s="53"/>
      <c r="G33" s="53"/>
      <c r="H33" s="35"/>
      <c r="I33" s="53"/>
      <c r="J33" s="53"/>
      <c r="K33" s="53"/>
      <c r="L33" s="35"/>
      <c r="M33" s="35"/>
      <c r="N33" s="35"/>
      <c r="O33" s="35"/>
      <c r="P33" s="11"/>
      <c r="Q33" s="11"/>
      <c r="R33" s="52"/>
      <c r="S33" s="52"/>
      <c r="T33" s="52"/>
      <c r="U33" s="52"/>
      <c r="V33" s="52"/>
      <c r="W33" s="52"/>
      <c r="X33" s="52"/>
      <c r="Z33" s="52"/>
      <c r="AA33" s="25"/>
      <c r="AB33" s="10"/>
      <c r="AC33" s="52"/>
      <c r="AD33" s="52"/>
      <c r="AE33" s="52"/>
      <c r="AF33" s="52"/>
      <c r="AG33" s="53"/>
      <c r="AH33" s="32"/>
      <c r="AI33" s="52"/>
      <c r="AJ33" s="10"/>
      <c r="AK33" s="10">
        <v>20</v>
      </c>
      <c r="AL33" s="52"/>
    </row>
    <row r="34" spans="1:37" ht="12.75">
      <c r="A34" s="10">
        <v>21</v>
      </c>
      <c r="B34" s="10">
        <v>21</v>
      </c>
      <c r="C34" s="36">
        <v>29</v>
      </c>
      <c r="D34" s="53"/>
      <c r="E34" s="35"/>
      <c r="F34" s="53"/>
      <c r="G34" s="53"/>
      <c r="H34" s="35"/>
      <c r="I34" s="53"/>
      <c r="J34" s="35"/>
      <c r="K34" s="53"/>
      <c r="L34" s="35"/>
      <c r="M34" s="35"/>
      <c r="N34" s="35"/>
      <c r="O34" s="35"/>
      <c r="P34" s="54"/>
      <c r="Q34" s="54"/>
      <c r="R34" s="52"/>
      <c r="S34" s="52"/>
      <c r="T34" s="52"/>
      <c r="U34" s="52"/>
      <c r="V34" s="52"/>
      <c r="W34" s="52"/>
      <c r="X34" s="52"/>
      <c r="Z34" s="52"/>
      <c r="AA34" s="52"/>
      <c r="AB34" s="52"/>
      <c r="AC34" s="52"/>
      <c r="AD34" s="52"/>
      <c r="AE34" s="52"/>
      <c r="AF34" s="52"/>
      <c r="AG34" s="53"/>
      <c r="AH34" s="32"/>
      <c r="AI34" s="52"/>
      <c r="AJ34" s="52"/>
      <c r="AK34" s="10">
        <v>21</v>
      </c>
    </row>
    <row r="35" spans="1:39" ht="12.75">
      <c r="A35" s="10">
        <v>22</v>
      </c>
      <c r="B35" s="10">
        <v>22</v>
      </c>
      <c r="C35" s="36">
        <v>28</v>
      </c>
      <c r="D35" s="53"/>
      <c r="E35" s="53"/>
      <c r="F35" s="53"/>
      <c r="G35" s="53"/>
      <c r="H35" s="35"/>
      <c r="I35" s="53"/>
      <c r="J35" s="35"/>
      <c r="K35" s="53"/>
      <c r="L35" s="35"/>
      <c r="M35" s="35"/>
      <c r="N35" s="36"/>
      <c r="O35" s="35"/>
      <c r="P35" s="54"/>
      <c r="Q35" s="54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3"/>
      <c r="AH35" s="32"/>
      <c r="AI35" s="52"/>
      <c r="AJ35" s="52"/>
      <c r="AK35" s="71">
        <v>22</v>
      </c>
      <c r="AM35" s="69"/>
    </row>
    <row r="36" spans="1:39" ht="12.75">
      <c r="A36" s="10">
        <v>23</v>
      </c>
      <c r="B36" s="10">
        <v>23</v>
      </c>
      <c r="C36" s="36">
        <v>30</v>
      </c>
      <c r="D36" s="53"/>
      <c r="E36" s="35"/>
      <c r="F36" s="53"/>
      <c r="G36" s="53"/>
      <c r="H36" s="35"/>
      <c r="I36" s="53"/>
      <c r="J36" s="35"/>
      <c r="K36" s="53"/>
      <c r="L36" s="35"/>
      <c r="M36" s="35"/>
      <c r="N36" s="35"/>
      <c r="O36" s="35"/>
      <c r="P36" s="54"/>
      <c r="Q36" s="54"/>
      <c r="R36" s="52"/>
      <c r="S36" s="52"/>
      <c r="T36" s="52"/>
      <c r="U36" s="52"/>
      <c r="V36" s="52"/>
      <c r="W36" s="52"/>
      <c r="AA36" s="10"/>
      <c r="AB36" s="52"/>
      <c r="AC36" s="52"/>
      <c r="AD36" s="52"/>
      <c r="AE36" s="52"/>
      <c r="AF36" s="52"/>
      <c r="AG36" s="53"/>
      <c r="AH36" s="32"/>
      <c r="AI36" s="52"/>
      <c r="AJ36" s="52"/>
      <c r="AK36" s="71">
        <v>23</v>
      </c>
      <c r="AM36" s="69"/>
    </row>
    <row r="37" spans="1:39" ht="12.75">
      <c r="A37" s="10">
        <v>24</v>
      </c>
      <c r="B37" s="10">
        <v>24</v>
      </c>
      <c r="C37" s="36">
        <v>28</v>
      </c>
      <c r="D37" s="53"/>
      <c r="E37" s="53"/>
      <c r="F37" s="53"/>
      <c r="G37" s="53"/>
      <c r="H37" s="35"/>
      <c r="I37" s="53"/>
      <c r="J37" s="53"/>
      <c r="K37" s="53"/>
      <c r="L37" s="35"/>
      <c r="M37" s="35"/>
      <c r="N37" s="36"/>
      <c r="O37" s="35"/>
      <c r="P37" s="54"/>
      <c r="Q37" s="54"/>
      <c r="R37" s="52"/>
      <c r="S37" s="52"/>
      <c r="T37" s="52"/>
      <c r="U37" s="52"/>
      <c r="V37" s="52"/>
      <c r="W37" s="52"/>
      <c r="AA37" s="52"/>
      <c r="AB37" s="52"/>
      <c r="AC37" s="52"/>
      <c r="AD37" s="52"/>
      <c r="AE37" s="52"/>
      <c r="AF37" s="52"/>
      <c r="AG37" s="53"/>
      <c r="AH37" s="32"/>
      <c r="AI37" s="52"/>
      <c r="AJ37" s="52"/>
      <c r="AK37" s="71">
        <v>24</v>
      </c>
      <c r="AL37" s="69"/>
      <c r="AM37" s="69"/>
    </row>
    <row r="38" spans="15:35" ht="12.75">
      <c r="O38" s="35" t="s">
        <v>176</v>
      </c>
      <c r="AI38">
        <v>1.7</v>
      </c>
    </row>
    <row r="39" spans="15:34" ht="12.75">
      <c r="O39" s="35"/>
      <c r="AH39" s="71"/>
    </row>
  </sheetData>
  <sheetProtection/>
  <printOptions/>
  <pageMargins left="0.7" right="0.7" top="0.75" bottom="0.75" header="0.3" footer="0.3"/>
  <pageSetup orientation="portrait" paperSize="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B3" sqref="B3:AB3"/>
    </sheetView>
  </sheetViews>
  <sheetFormatPr defaultColWidth="11.00390625" defaultRowHeight="12.75"/>
  <cols>
    <col min="1" max="1" width="19.125" style="0" bestFit="1" customWidth="1"/>
  </cols>
  <sheetData>
    <row r="1" spans="1:28" ht="12.75">
      <c r="A1" t="s">
        <v>336</v>
      </c>
      <c r="B1">
        <f>SUM(B3:B37)</f>
        <v>518</v>
      </c>
      <c r="C1">
        <f aca="true" t="shared" si="0" ref="C1:AB1">SUM(C3:C37)</f>
        <v>308</v>
      </c>
      <c r="D1">
        <f t="shared" si="0"/>
        <v>499</v>
      </c>
      <c r="E1">
        <f t="shared" si="0"/>
        <v>197</v>
      </c>
      <c r="F1">
        <f t="shared" si="0"/>
        <v>289</v>
      </c>
      <c r="G1">
        <f t="shared" si="0"/>
        <v>5</v>
      </c>
      <c r="H1">
        <f t="shared" si="0"/>
        <v>565</v>
      </c>
      <c r="I1">
        <f t="shared" si="0"/>
        <v>0</v>
      </c>
      <c r="J1">
        <f t="shared" si="0"/>
        <v>0</v>
      </c>
      <c r="K1">
        <f t="shared" si="0"/>
        <v>84</v>
      </c>
      <c r="L1">
        <f t="shared" si="0"/>
        <v>181</v>
      </c>
      <c r="M1">
        <f t="shared" si="0"/>
        <v>662</v>
      </c>
      <c r="N1">
        <f t="shared" si="0"/>
        <v>0</v>
      </c>
      <c r="O1">
        <f t="shared" si="0"/>
        <v>0</v>
      </c>
      <c r="P1">
        <f t="shared" si="0"/>
        <v>593</v>
      </c>
      <c r="Q1">
        <f t="shared" si="0"/>
        <v>605</v>
      </c>
      <c r="R1">
        <f t="shared" si="0"/>
        <v>605</v>
      </c>
      <c r="S1">
        <f t="shared" si="0"/>
        <v>249</v>
      </c>
      <c r="T1">
        <f t="shared" si="0"/>
        <v>290</v>
      </c>
      <c r="U1">
        <f t="shared" si="0"/>
        <v>478</v>
      </c>
      <c r="V1">
        <f t="shared" si="0"/>
        <v>66</v>
      </c>
      <c r="W1">
        <f t="shared" si="0"/>
        <v>62</v>
      </c>
      <c r="X1">
        <f t="shared" si="0"/>
        <v>66</v>
      </c>
      <c r="Y1">
        <f t="shared" si="0"/>
        <v>205</v>
      </c>
      <c r="Z1">
        <f t="shared" si="0"/>
        <v>200</v>
      </c>
      <c r="AA1">
        <f t="shared" si="0"/>
        <v>223</v>
      </c>
      <c r="AB1">
        <f t="shared" si="0"/>
        <v>41</v>
      </c>
    </row>
    <row r="2" spans="1:28" ht="12.75">
      <c r="A2" s="33" t="s">
        <v>335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196</v>
      </c>
      <c r="H2" t="s">
        <v>35</v>
      </c>
      <c r="I2" t="s">
        <v>80</v>
      </c>
      <c r="J2" t="s">
        <v>204</v>
      </c>
      <c r="K2" t="s">
        <v>34</v>
      </c>
      <c r="L2" t="s">
        <v>47</v>
      </c>
      <c r="M2" t="s">
        <v>10</v>
      </c>
      <c r="N2" t="s">
        <v>5</v>
      </c>
      <c r="P2" t="s">
        <v>36</v>
      </c>
      <c r="Q2" t="s">
        <v>37</v>
      </c>
      <c r="R2" t="s">
        <v>16</v>
      </c>
      <c r="S2" t="s">
        <v>12</v>
      </c>
      <c r="T2" t="s">
        <v>38</v>
      </c>
      <c r="U2" t="s">
        <v>40</v>
      </c>
      <c r="V2" t="s">
        <v>41</v>
      </c>
      <c r="W2" t="s">
        <v>42</v>
      </c>
      <c r="X2" t="s">
        <v>43</v>
      </c>
      <c r="Y2" t="s">
        <v>44</v>
      </c>
      <c r="Z2" t="s">
        <v>45</v>
      </c>
      <c r="AA2" t="s">
        <v>48</v>
      </c>
      <c r="AB2" t="s">
        <v>298</v>
      </c>
    </row>
    <row r="3" spans="1:28" ht="12.75">
      <c r="A3" s="33">
        <v>68</v>
      </c>
      <c r="B3">
        <f>SWG_68!D9</f>
        <v>7</v>
      </c>
      <c r="C3">
        <f>SWG_68!E9</f>
        <v>7</v>
      </c>
      <c r="D3">
        <f>SWG_68!F9</f>
        <v>7</v>
      </c>
      <c r="E3">
        <f>SWG_68!G9</f>
        <v>0</v>
      </c>
      <c r="F3">
        <f>SWG_68!H9</f>
        <v>9</v>
      </c>
      <c r="G3">
        <f>SWG_68!I9</f>
        <v>0</v>
      </c>
      <c r="H3">
        <f>SWG_68!J9</f>
        <v>10</v>
      </c>
      <c r="I3">
        <f>SWG_68!K9</f>
        <v>0</v>
      </c>
      <c r="J3">
        <f>SWG_68!L9</f>
        <v>0</v>
      </c>
      <c r="K3">
        <f>SWG_68!M9</f>
        <v>4</v>
      </c>
      <c r="L3">
        <f>SWG_68!N9</f>
        <v>5</v>
      </c>
      <c r="M3">
        <f>SWG_68!O9</f>
        <v>11</v>
      </c>
      <c r="N3">
        <f>SWG_68!P9</f>
        <v>0</v>
      </c>
      <c r="O3">
        <f>SWG_68!Q9</f>
        <v>0</v>
      </c>
      <c r="P3">
        <f>SWG_68!R9</f>
        <v>10</v>
      </c>
      <c r="Q3">
        <f>SWG_68!S9</f>
        <v>10</v>
      </c>
      <c r="R3">
        <f>SWG_68!T9</f>
        <v>10</v>
      </c>
      <c r="S3">
        <f>SWG_68!U9</f>
        <v>10</v>
      </c>
      <c r="T3">
        <f>SWG_68!V9</f>
        <v>5</v>
      </c>
      <c r="U3">
        <f>SWG_68!W9</f>
        <v>10</v>
      </c>
      <c r="V3">
        <f>SWG_68!X9</f>
        <v>1</v>
      </c>
      <c r="W3">
        <f>SWG_68!Y9</f>
        <v>1</v>
      </c>
      <c r="X3">
        <f>SWG_68!Z9</f>
        <v>1</v>
      </c>
      <c r="Y3">
        <f>SWG_68!AA9</f>
        <v>5</v>
      </c>
      <c r="Z3">
        <f>SWG_68!AB9</f>
        <v>0</v>
      </c>
      <c r="AA3">
        <f>SWG_68!AC9</f>
        <v>10</v>
      </c>
      <c r="AB3">
        <f>SWG_68!AD9</f>
        <v>0</v>
      </c>
    </row>
    <row r="4" spans="1:28" ht="12.75">
      <c r="A4" s="33">
        <v>67</v>
      </c>
      <c r="B4">
        <f>SWG_67!D9</f>
        <v>4</v>
      </c>
      <c r="C4">
        <f>SWG_67!E9</f>
        <v>4</v>
      </c>
      <c r="D4">
        <f>SWG_67!F9</f>
        <v>4</v>
      </c>
      <c r="E4">
        <f>SWG_67!G9</f>
        <v>0</v>
      </c>
      <c r="F4">
        <f>SWG_67!H9</f>
        <v>0</v>
      </c>
      <c r="G4">
        <f>SWG_67!I9</f>
        <v>0</v>
      </c>
      <c r="H4">
        <f>SWG_67!J9</f>
        <v>11</v>
      </c>
      <c r="I4">
        <f>SWG_67!K9</f>
        <v>0</v>
      </c>
      <c r="J4">
        <f>SWG_67!L9</f>
        <v>0</v>
      </c>
      <c r="K4">
        <f>SWG_67!M9</f>
        <v>0</v>
      </c>
      <c r="L4">
        <f>SWG_67!N9</f>
        <v>2</v>
      </c>
      <c r="M4">
        <f>SWG_67!O9</f>
        <v>12</v>
      </c>
      <c r="N4">
        <f>SWG_67!P9</f>
        <v>0</v>
      </c>
      <c r="O4">
        <f>SWG_67!Q9</f>
        <v>0</v>
      </c>
      <c r="P4">
        <f>SWG_67!R9</f>
        <v>11</v>
      </c>
      <c r="Q4">
        <f>SWG_67!S9</f>
        <v>11</v>
      </c>
      <c r="R4">
        <f>SWG_67!T9</f>
        <v>11</v>
      </c>
      <c r="S4">
        <f>SWG_67!U9</f>
        <v>11</v>
      </c>
      <c r="T4">
        <f>SWG_67!V9</f>
        <v>6</v>
      </c>
      <c r="U4">
        <f>SWG_67!W9</f>
        <v>11</v>
      </c>
      <c r="V4">
        <f>SWG_67!X9</f>
        <v>0</v>
      </c>
      <c r="W4">
        <f>SWG_67!Y9</f>
        <v>0</v>
      </c>
      <c r="X4">
        <f>SWG_67!Z9</f>
        <v>4</v>
      </c>
      <c r="Y4">
        <f>SWG_67!AA9</f>
        <v>4</v>
      </c>
      <c r="Z4">
        <f>SWG_67!AB9</f>
        <v>3</v>
      </c>
      <c r="AA4">
        <f>SWG_67!AC9</f>
        <v>11</v>
      </c>
      <c r="AB4">
        <f>SWG_67!AD9</f>
        <v>0</v>
      </c>
    </row>
    <row r="5" spans="1:28" ht="12.75">
      <c r="A5" s="33">
        <v>66</v>
      </c>
      <c r="B5">
        <f>SWG_66!D9</f>
        <v>5</v>
      </c>
      <c r="C5">
        <f>SWG_66!E9</f>
        <v>5</v>
      </c>
      <c r="D5">
        <f>SWG_66!F9</f>
        <v>5</v>
      </c>
      <c r="E5">
        <f>SWG_66!G9</f>
        <v>0</v>
      </c>
      <c r="F5">
        <f>SWG_66!H9</f>
        <v>10</v>
      </c>
      <c r="G5">
        <f>SWG_66!I9</f>
        <v>0</v>
      </c>
      <c r="H5">
        <f>SWG_66!J9</f>
        <v>11</v>
      </c>
      <c r="I5">
        <f>SWG_66!K9</f>
        <v>0</v>
      </c>
      <c r="J5">
        <f>SWG_66!L9</f>
        <v>0</v>
      </c>
      <c r="K5">
        <f>SWG_66!M9</f>
        <v>0</v>
      </c>
      <c r="L5">
        <f>SWG_66!N9</f>
        <v>2</v>
      </c>
      <c r="M5">
        <f>SWG_66!O9</f>
        <v>26</v>
      </c>
      <c r="N5">
        <f>SWG_66!P9</f>
        <v>0</v>
      </c>
      <c r="O5">
        <f>SWG_66!Q9</f>
        <v>0</v>
      </c>
      <c r="P5">
        <f>SWG_66!R9</f>
        <v>11</v>
      </c>
      <c r="Q5">
        <f>SWG_66!S9</f>
        <v>11</v>
      </c>
      <c r="R5">
        <f>SWG_66!T9</f>
        <v>11</v>
      </c>
      <c r="S5">
        <f>SWG_66!U9</f>
        <v>11</v>
      </c>
      <c r="T5">
        <f>SWG_66!V9</f>
        <v>6</v>
      </c>
      <c r="U5">
        <f>SWG_66!W9</f>
        <v>11</v>
      </c>
      <c r="V5">
        <f>SWG_66!X9</f>
        <v>1</v>
      </c>
      <c r="W5">
        <f>SWG_66!Y9</f>
        <v>1</v>
      </c>
      <c r="X5">
        <f>SWG_66!Z9</f>
        <v>1</v>
      </c>
      <c r="Y5">
        <f>SWG_66!AA9</f>
        <v>3</v>
      </c>
      <c r="Z5">
        <f>SWG_66!AB9</f>
        <v>3</v>
      </c>
      <c r="AA5">
        <f>SWG_66!AC9</f>
        <v>11</v>
      </c>
      <c r="AB5">
        <f>SWG_66!AD9</f>
        <v>0</v>
      </c>
    </row>
    <row r="6" spans="1:28" ht="12.75">
      <c r="A6" s="33">
        <v>65</v>
      </c>
      <c r="B6">
        <f>SWG_65!D9</f>
        <v>3</v>
      </c>
      <c r="C6">
        <f>SWG_65!E9</f>
        <v>3</v>
      </c>
      <c r="D6">
        <f>SWG_65!F9</f>
        <v>3</v>
      </c>
      <c r="E6">
        <f>SWG_65!G9</f>
        <v>0</v>
      </c>
      <c r="F6">
        <f>SWG_65!H9</f>
        <v>0</v>
      </c>
      <c r="G6">
        <f>SWG_65!I9</f>
        <v>0</v>
      </c>
      <c r="H6">
        <f>SWG_65!J9</f>
        <v>3</v>
      </c>
      <c r="I6">
        <f>SWG_65!K9</f>
        <v>0</v>
      </c>
      <c r="J6">
        <f>SWG_65!L9</f>
        <v>0</v>
      </c>
      <c r="K6">
        <f>SWG_65!M9</f>
        <v>1</v>
      </c>
      <c r="L6">
        <f>SWG_65!N9</f>
        <v>3</v>
      </c>
      <c r="M6">
        <f>SWG_65!O9</f>
        <v>14</v>
      </c>
      <c r="N6">
        <f>SWG_65!P9</f>
        <v>0</v>
      </c>
      <c r="O6">
        <f>SWG_65!Q9</f>
        <v>0</v>
      </c>
      <c r="P6">
        <f>SWG_65!R9</f>
        <v>3</v>
      </c>
      <c r="Q6">
        <f>SWG_65!S9</f>
        <v>3</v>
      </c>
      <c r="R6">
        <f>SWG_65!T9</f>
        <v>3</v>
      </c>
      <c r="S6">
        <f>SWG_65!U9</f>
        <v>3</v>
      </c>
      <c r="T6">
        <f>SWG_65!V9</f>
        <v>3</v>
      </c>
      <c r="U6">
        <f>SWG_65!W9</f>
        <v>3</v>
      </c>
      <c r="V6">
        <f>SWG_65!X9</f>
        <v>3</v>
      </c>
      <c r="W6">
        <f>SWG_65!Y9</f>
        <v>3</v>
      </c>
      <c r="X6">
        <f>SWG_65!Z9</f>
        <v>3</v>
      </c>
      <c r="Y6">
        <f>SWG_65!AA9</f>
        <v>3</v>
      </c>
      <c r="Z6">
        <f>SWG_65!AB9</f>
        <v>2</v>
      </c>
      <c r="AA6">
        <f>SWG_65!AC9</f>
        <v>3</v>
      </c>
      <c r="AB6">
        <f>SWG_65!AD9</f>
        <v>0</v>
      </c>
    </row>
    <row r="7" spans="1:28" ht="12.75">
      <c r="A7" s="33">
        <v>63</v>
      </c>
      <c r="B7">
        <f>SWG_63!D9</f>
        <v>12</v>
      </c>
      <c r="C7">
        <f>SWG_63!E9</f>
        <v>12</v>
      </c>
      <c r="D7">
        <f>SWG_63!F9</f>
        <v>12</v>
      </c>
      <c r="E7">
        <f>SWG_63!G9</f>
        <v>0</v>
      </c>
      <c r="F7">
        <f>SWG_63!H9</f>
        <v>12</v>
      </c>
      <c r="G7">
        <f>SWG_63!I9</f>
        <v>0</v>
      </c>
      <c r="H7">
        <f>SWG_63!J9</f>
        <v>22</v>
      </c>
      <c r="I7">
        <f>SWG_63!K9</f>
        <v>0</v>
      </c>
      <c r="J7">
        <f>SWG_63!L9</f>
        <v>0</v>
      </c>
      <c r="K7">
        <f>SWG_63!M9</f>
        <v>5</v>
      </c>
      <c r="L7">
        <f>SWG_63!N9</f>
        <v>7</v>
      </c>
      <c r="M7">
        <f>SWG_63!O9</f>
        <v>26</v>
      </c>
      <c r="N7">
        <f>SWG_63!P9</f>
        <v>0</v>
      </c>
      <c r="O7">
        <f>SWG_63!Q9</f>
        <v>0</v>
      </c>
      <c r="P7">
        <f>SWG_63!R9</f>
        <v>22</v>
      </c>
      <c r="Q7">
        <f>SWG_63!S9</f>
        <v>22</v>
      </c>
      <c r="R7">
        <f>SWG_63!T9</f>
        <v>22</v>
      </c>
      <c r="S7">
        <f>SWG_63!U9</f>
        <v>6</v>
      </c>
      <c r="T7">
        <f>SWG_63!V9</f>
        <v>12</v>
      </c>
      <c r="U7">
        <f>SWG_63!W9</f>
        <v>21</v>
      </c>
      <c r="V7">
        <f>SWG_63!X9</f>
        <v>1</v>
      </c>
      <c r="W7">
        <f>SWG_63!Y9</f>
        <v>1</v>
      </c>
      <c r="X7">
        <f>SWG_63!Z9</f>
        <v>1</v>
      </c>
      <c r="Y7">
        <f>SWG_63!AA9</f>
        <v>0</v>
      </c>
      <c r="Z7">
        <f>SWG_63!AB9</f>
        <v>10</v>
      </c>
      <c r="AA7">
        <f>SWG_63!AC9</f>
        <v>8</v>
      </c>
      <c r="AB7">
        <f>SWG_63!AD9</f>
        <v>0</v>
      </c>
    </row>
    <row r="8" spans="1:28" ht="12.75">
      <c r="A8" s="33">
        <v>58</v>
      </c>
      <c r="B8">
        <f>SWG_58!D9</f>
        <v>16</v>
      </c>
      <c r="C8">
        <f>SWG_58!E9</f>
        <v>9</v>
      </c>
      <c r="D8">
        <f>SWG_58!F9</f>
        <v>16</v>
      </c>
      <c r="E8">
        <f>SWG_58!G9</f>
        <v>0</v>
      </c>
      <c r="F8">
        <f>SWG_58!H9</f>
        <v>12</v>
      </c>
      <c r="G8">
        <f>SWG_58!I9</f>
        <v>0</v>
      </c>
      <c r="H8">
        <f>SWG_58!J9</f>
        <v>16</v>
      </c>
      <c r="I8">
        <f>SWG_58!K9</f>
        <v>0</v>
      </c>
      <c r="J8">
        <f>SWG_58!L9</f>
        <v>0</v>
      </c>
      <c r="K8">
        <f>SWG_58!M9</f>
        <v>6</v>
      </c>
      <c r="L8">
        <f>SWG_58!N9</f>
        <v>9</v>
      </c>
      <c r="M8">
        <f>SWG_58!O9</f>
        <v>18</v>
      </c>
      <c r="N8">
        <f>SWG_58!P9</f>
        <v>0</v>
      </c>
      <c r="O8">
        <f>SWG_58!Q9</f>
        <v>0</v>
      </c>
      <c r="P8">
        <f>SWG_58!R9</f>
        <v>16</v>
      </c>
      <c r="Q8">
        <f>SWG_58!S9</f>
        <v>16</v>
      </c>
      <c r="R8">
        <f>SWG_58!T9</f>
        <v>16</v>
      </c>
      <c r="S8">
        <f>SWG_58!U9</f>
        <v>16</v>
      </c>
      <c r="T8">
        <f>SWG_58!V9</f>
        <v>9</v>
      </c>
      <c r="U8">
        <f>SWG_58!W9</f>
        <v>16</v>
      </c>
      <c r="V8">
        <f>SWG_58!X9</f>
        <v>16</v>
      </c>
      <c r="W8">
        <f>SWG_58!Y9</f>
        <v>16</v>
      </c>
      <c r="X8">
        <f>SWG_58!Z9</f>
        <v>16</v>
      </c>
      <c r="Y8">
        <f>SWG_58!AA9</f>
        <v>0</v>
      </c>
      <c r="Z8">
        <f>SWG_58!AB9</f>
        <v>10</v>
      </c>
      <c r="AA8">
        <f>SWG_58!AC9</f>
        <v>8</v>
      </c>
      <c r="AB8">
        <f>SWG_58!AD9</f>
        <v>16</v>
      </c>
    </row>
    <row r="9" spans="1:28" ht="12.75">
      <c r="A9" s="33">
        <v>48</v>
      </c>
      <c r="B9">
        <f>SWG_48!D9</f>
        <v>0</v>
      </c>
      <c r="C9">
        <f>SWG_48!E9</f>
        <v>0</v>
      </c>
      <c r="D9">
        <f>SWG_48!F9</f>
        <v>0</v>
      </c>
      <c r="E9">
        <f>SWG_48!G9</f>
        <v>23</v>
      </c>
      <c r="F9">
        <f>SWG_48!H9</f>
        <v>12</v>
      </c>
      <c r="G9">
        <f>SWG_48!I9</f>
        <v>0</v>
      </c>
      <c r="H9">
        <f>SWG_48!J9</f>
        <v>24</v>
      </c>
      <c r="I9">
        <f>SWG_48!K9</f>
        <v>0</v>
      </c>
      <c r="J9">
        <f>SWG_48!L9</f>
        <v>0</v>
      </c>
      <c r="K9">
        <f>SWG_48!M9</f>
        <v>0</v>
      </c>
      <c r="L9">
        <f>SWG_48!N9</f>
        <v>5</v>
      </c>
      <c r="M9">
        <f>SWG_48!O9</f>
        <v>24</v>
      </c>
      <c r="N9">
        <f>SWG_48!P9</f>
        <v>0</v>
      </c>
      <c r="O9">
        <f>SWG_48!Q9</f>
        <v>0</v>
      </c>
      <c r="P9">
        <f>SWG_48!R9</f>
        <v>23</v>
      </c>
      <c r="Q9">
        <f>SWG_48!S9</f>
        <v>23</v>
      </c>
      <c r="R9">
        <f>SWG_48!T9</f>
        <v>23</v>
      </c>
      <c r="S9">
        <f>SWG_48!U9</f>
        <v>7</v>
      </c>
      <c r="T9">
        <f>SWG_48!V9</f>
        <v>11</v>
      </c>
      <c r="U9">
        <f>SWG_48!W9</f>
        <v>22</v>
      </c>
      <c r="V9">
        <f>SWG_48!X9</f>
        <v>2</v>
      </c>
      <c r="W9">
        <f>SWG_48!Y9</f>
        <v>2</v>
      </c>
      <c r="X9">
        <f>SWG_48!Z9</f>
        <v>2</v>
      </c>
      <c r="Y9">
        <f>SWG_48!AA9</f>
        <v>0</v>
      </c>
      <c r="Z9">
        <f>SWG_48!AB9</f>
        <v>5</v>
      </c>
      <c r="AA9">
        <f>SWG_48!AC9</f>
        <v>10</v>
      </c>
      <c r="AB9">
        <f>SWG_48!AD9</f>
        <v>0</v>
      </c>
    </row>
    <row r="10" spans="1:28" ht="12.75">
      <c r="A10" s="33">
        <v>47</v>
      </c>
      <c r="B10">
        <f>SWG_47!D9</f>
        <v>16</v>
      </c>
      <c r="C10">
        <f>SWG_47!E9</f>
        <v>7</v>
      </c>
      <c r="D10">
        <f>SWG_47!F9</f>
        <v>22</v>
      </c>
      <c r="E10">
        <f>SWG_47!G9</f>
        <v>0</v>
      </c>
      <c r="F10">
        <f>SWG_47!H9</f>
        <v>12</v>
      </c>
      <c r="G10">
        <f>SWG_47!I9</f>
        <v>0</v>
      </c>
      <c r="H10">
        <f>SWG_47!J9</f>
        <v>16</v>
      </c>
      <c r="I10">
        <f>SWG_47!K9</f>
        <v>0</v>
      </c>
      <c r="J10">
        <f>SWG_47!L9</f>
        <v>0</v>
      </c>
      <c r="K10">
        <f>SWG_47!M9</f>
        <v>0</v>
      </c>
      <c r="L10">
        <f>SWG_47!N9</f>
        <v>8</v>
      </c>
      <c r="M10">
        <f>SWG_47!O9</f>
        <v>28</v>
      </c>
      <c r="N10">
        <f>SWG_47!P9</f>
        <v>0</v>
      </c>
      <c r="O10">
        <f>SWG_47!Q9</f>
        <v>0</v>
      </c>
      <c r="P10">
        <f>SWG_47!R9</f>
        <v>18</v>
      </c>
      <c r="Q10">
        <f>SWG_47!S9</f>
        <v>30</v>
      </c>
      <c r="R10">
        <f>SWG_47!T9</f>
        <v>30</v>
      </c>
      <c r="S10">
        <f>SWG_47!U9</f>
        <v>15</v>
      </c>
      <c r="T10">
        <f>SWG_47!V9</f>
        <v>15</v>
      </c>
      <c r="U10">
        <f>SWG_47!W9</f>
        <v>23</v>
      </c>
      <c r="V10">
        <f>SWG_47!X9</f>
        <v>0</v>
      </c>
      <c r="W10">
        <f>SWG_47!Y9</f>
        <v>0</v>
      </c>
      <c r="X10">
        <f>SWG_47!Z9</f>
        <v>0</v>
      </c>
      <c r="Y10">
        <f>SWG_47!AA9</f>
        <v>4</v>
      </c>
      <c r="Z10">
        <f>SWG_47!AB9</f>
        <v>16</v>
      </c>
      <c r="AA10">
        <f>SWG_47!AC9</f>
        <v>8</v>
      </c>
      <c r="AB10">
        <f>SWG_47!AD9</f>
        <v>0</v>
      </c>
    </row>
    <row r="11" spans="1:28" ht="12.75">
      <c r="A11" s="33">
        <v>46</v>
      </c>
      <c r="B11">
        <f>SWG_46!D9</f>
        <v>3</v>
      </c>
      <c r="C11">
        <f>SWG_46!E9</f>
        <v>3</v>
      </c>
      <c r="D11">
        <f>SWG_46!F9</f>
        <v>3</v>
      </c>
      <c r="E11">
        <f>SWG_46!G9</f>
        <v>0</v>
      </c>
      <c r="F11">
        <f>SWG_46!H9</f>
        <v>3</v>
      </c>
      <c r="G11">
        <f>SWG_46!I9</f>
        <v>0</v>
      </c>
      <c r="H11">
        <f>SWG_46!J9</f>
        <v>3</v>
      </c>
      <c r="I11">
        <f>SWG_46!K9</f>
        <v>0</v>
      </c>
      <c r="J11">
        <f>SWG_46!L9</f>
        <v>0</v>
      </c>
      <c r="K11">
        <f>SWG_46!M9</f>
        <v>0</v>
      </c>
      <c r="L11">
        <f>SWG_46!N9</f>
        <v>2</v>
      </c>
      <c r="M11">
        <f>SWG_46!O9</f>
        <v>6</v>
      </c>
      <c r="N11">
        <f>SWG_46!P9</f>
        <v>0</v>
      </c>
      <c r="O11">
        <f>SWG_46!Q9</f>
        <v>0</v>
      </c>
      <c r="P11">
        <f>SWG_46!R9</f>
        <v>3</v>
      </c>
      <c r="Q11">
        <f>SWG_46!S9</f>
        <v>3</v>
      </c>
      <c r="R11">
        <f>SWG_46!T9</f>
        <v>3</v>
      </c>
      <c r="S11">
        <f>SWG_46!U9</f>
        <v>3</v>
      </c>
      <c r="T11">
        <f>SWG_46!V9</f>
        <v>3</v>
      </c>
      <c r="U11">
        <f>SWG_46!W9</f>
        <v>3</v>
      </c>
      <c r="V11">
        <f>SWG_46!X9</f>
        <v>0</v>
      </c>
      <c r="W11">
        <f>SWG_46!Y9</f>
        <v>0</v>
      </c>
      <c r="X11">
        <f>SWG_46!Z9</f>
        <v>0</v>
      </c>
      <c r="Y11">
        <f>SWG_46!AA9</f>
        <v>3</v>
      </c>
      <c r="Z11">
        <f>SWG_46!AB9</f>
        <v>2</v>
      </c>
      <c r="AA11">
        <f>SWG_46!AC9</f>
        <v>3</v>
      </c>
      <c r="AB11">
        <f>SWG_46!AD9</f>
        <v>0</v>
      </c>
    </row>
    <row r="12" spans="1:28" ht="12.75">
      <c r="A12" s="33">
        <v>45</v>
      </c>
      <c r="B12">
        <f>SWG_45!D9</f>
        <v>2</v>
      </c>
      <c r="C12">
        <f>SWG_45!E9</f>
        <v>2</v>
      </c>
      <c r="D12">
        <f>SWG_45!F9</f>
        <v>2</v>
      </c>
      <c r="E12">
        <f>SWG_45!G9</f>
        <v>0</v>
      </c>
      <c r="F12">
        <f>SWG_45!H9</f>
        <v>0</v>
      </c>
      <c r="G12">
        <f>SWG_45!I9</f>
        <v>0</v>
      </c>
      <c r="H12">
        <f>SWG_45!J9</f>
        <v>2</v>
      </c>
      <c r="I12">
        <f>SWG_45!K9</f>
        <v>0</v>
      </c>
      <c r="J12">
        <f>SWG_45!L9</f>
        <v>0</v>
      </c>
      <c r="K12">
        <f>SWG_45!M9</f>
        <v>1</v>
      </c>
      <c r="L12">
        <f>SWG_45!N9</f>
        <v>2</v>
      </c>
      <c r="M12">
        <f>SWG_45!O9</f>
        <v>6</v>
      </c>
      <c r="N12">
        <f>SWG_45!P9</f>
        <v>0</v>
      </c>
      <c r="O12">
        <f>SWG_45!Q9</f>
        <v>0</v>
      </c>
      <c r="P12">
        <f>SWG_45!R9</f>
        <v>2</v>
      </c>
      <c r="Q12">
        <f>SWG_45!S9</f>
        <v>2</v>
      </c>
      <c r="R12">
        <f>SWG_45!T9</f>
        <v>2</v>
      </c>
      <c r="S12">
        <f>SWG_45!U9</f>
        <v>2</v>
      </c>
      <c r="T12">
        <f>SWG_45!V9</f>
        <v>2</v>
      </c>
      <c r="U12">
        <f>SWG_45!W9</f>
        <v>2</v>
      </c>
      <c r="V12">
        <f>SWG_45!X9</f>
        <v>2</v>
      </c>
      <c r="W12">
        <f>SWG_45!Y9</f>
        <v>2</v>
      </c>
      <c r="X12">
        <f>SWG_45!Z9</f>
        <v>2</v>
      </c>
      <c r="Y12">
        <f>SWG_45!AA9</f>
        <v>2</v>
      </c>
      <c r="Z12">
        <f>SWG_45!AB9</f>
        <v>2</v>
      </c>
      <c r="AA12">
        <f>SWG_45!AC9</f>
        <v>2</v>
      </c>
      <c r="AB12">
        <f>SWG_45!AD9</f>
        <v>2</v>
      </c>
    </row>
    <row r="13" spans="1:28" ht="12.75">
      <c r="A13" s="33">
        <v>44</v>
      </c>
      <c r="B13">
        <f>SWG_44!D9</f>
        <v>12</v>
      </c>
      <c r="C13">
        <f>SWG_44!E9</f>
        <v>6</v>
      </c>
      <c r="D13">
        <f>SWG_44!F9</f>
        <v>12</v>
      </c>
      <c r="E13">
        <f>SWG_44!G9</f>
        <v>0</v>
      </c>
      <c r="F13">
        <f>SWG_44!H9</f>
        <v>4</v>
      </c>
      <c r="G13">
        <f>SWG_44!I9</f>
        <v>0</v>
      </c>
      <c r="H13">
        <f>SWG_44!J9</f>
        <v>12</v>
      </c>
      <c r="I13">
        <f>SWG_44!K9</f>
        <v>0</v>
      </c>
      <c r="J13">
        <f>SWG_44!L9</f>
        <v>0</v>
      </c>
      <c r="K13">
        <f>SWG_44!M9</f>
        <v>0</v>
      </c>
      <c r="L13">
        <f>SWG_44!N9</f>
        <v>4</v>
      </c>
      <c r="M13">
        <f>SWG_44!O9</f>
        <v>16</v>
      </c>
      <c r="N13">
        <f>SWG_44!P9</f>
        <v>0</v>
      </c>
      <c r="O13">
        <f>SWG_44!Q9</f>
        <v>0</v>
      </c>
      <c r="P13">
        <f>SWG_44!R9</f>
        <v>12</v>
      </c>
      <c r="Q13">
        <f>SWG_44!S9</f>
        <v>12</v>
      </c>
      <c r="R13">
        <f>SWG_44!T9</f>
        <v>12</v>
      </c>
      <c r="S13">
        <f>SWG_44!U9</f>
        <v>9</v>
      </c>
      <c r="T13">
        <f>SWG_44!V9</f>
        <v>5</v>
      </c>
      <c r="U13">
        <f>SWG_44!W9</f>
        <v>11</v>
      </c>
      <c r="V13">
        <f>SWG_44!X9</f>
        <v>1</v>
      </c>
      <c r="W13">
        <f>SWG_44!Y9</f>
        <v>1</v>
      </c>
      <c r="X13">
        <f>SWG_44!Z9</f>
        <v>1</v>
      </c>
      <c r="Y13">
        <f>SWG_44!AA9</f>
        <v>7</v>
      </c>
      <c r="Z13">
        <f>SWG_44!AB9</f>
        <v>4</v>
      </c>
      <c r="AA13">
        <f>SWG_44!AC9</f>
        <v>6</v>
      </c>
      <c r="AB13">
        <f>SWG_44!AD9</f>
        <v>0</v>
      </c>
    </row>
    <row r="14" spans="1:28" ht="12.75">
      <c r="A14" s="33">
        <v>42</v>
      </c>
      <c r="B14">
        <f>SWG_42!D9</f>
        <v>20</v>
      </c>
      <c r="C14">
        <f>SWG_42!E9</f>
        <v>7</v>
      </c>
      <c r="D14">
        <f>SWG_42!F9</f>
        <v>20</v>
      </c>
      <c r="E14">
        <f>SWG_42!G9</f>
        <v>0</v>
      </c>
      <c r="F14">
        <f>SWG_42!H9</f>
        <v>11</v>
      </c>
      <c r="G14">
        <f>SWG_42!I9</f>
        <v>0</v>
      </c>
      <c r="H14">
        <f>SWG_42!J9</f>
        <v>20</v>
      </c>
      <c r="I14">
        <f>SWG_42!K9</f>
        <v>0</v>
      </c>
      <c r="J14">
        <f>SWG_42!L9</f>
        <v>0</v>
      </c>
      <c r="K14">
        <f>SWG_42!M9</f>
        <v>5</v>
      </c>
      <c r="L14">
        <f>SWG_42!N9</f>
        <v>7</v>
      </c>
      <c r="M14">
        <f>SWG_42!O9</f>
        <v>22</v>
      </c>
      <c r="N14">
        <f>SWG_42!P9</f>
        <v>0</v>
      </c>
      <c r="O14">
        <f>SWG_42!Q9</f>
        <v>0</v>
      </c>
      <c r="P14">
        <f>SWG_42!R9</f>
        <v>20</v>
      </c>
      <c r="Q14">
        <f>SWG_42!S9</f>
        <v>20</v>
      </c>
      <c r="R14">
        <f>SWG_42!T9</f>
        <v>20</v>
      </c>
      <c r="S14">
        <f>SWG_42!U9</f>
        <v>6</v>
      </c>
      <c r="T14">
        <f>SWG_42!V9</f>
        <v>10</v>
      </c>
      <c r="U14">
        <f>SWG_42!W9</f>
        <v>20</v>
      </c>
      <c r="V14">
        <f>SWG_42!X9</f>
        <v>1</v>
      </c>
      <c r="W14">
        <f>SWG_42!Y9</f>
        <v>1</v>
      </c>
      <c r="X14">
        <f>SWG_42!Z9</f>
        <v>1</v>
      </c>
      <c r="Y14">
        <f>SWG_42!AA9</f>
        <v>11</v>
      </c>
      <c r="Z14">
        <f>SWG_42!AB9</f>
        <v>7</v>
      </c>
      <c r="AA14">
        <f>SWG_42!AC9</f>
        <v>8</v>
      </c>
      <c r="AB14">
        <f>SWG_42!AD9</f>
        <v>0</v>
      </c>
    </row>
    <row r="15" spans="1:28" ht="12.75">
      <c r="A15" s="33">
        <v>40</v>
      </c>
      <c r="B15">
        <f>SWG_40!D9</f>
        <v>20</v>
      </c>
      <c r="C15">
        <f>SWG_40!E9</f>
        <v>8</v>
      </c>
      <c r="D15">
        <f>SWG_40!F9</f>
        <v>20</v>
      </c>
      <c r="E15">
        <f>SWG_40!G9</f>
        <v>19</v>
      </c>
      <c r="F15">
        <f>SWG_40!H9</f>
        <v>7</v>
      </c>
      <c r="G15">
        <f>SWG_40!I9</f>
        <v>0</v>
      </c>
      <c r="H15">
        <f>SWG_40!J9</f>
        <v>20</v>
      </c>
      <c r="I15">
        <f>SWG_40!K9</f>
        <v>0</v>
      </c>
      <c r="J15">
        <f>SWG_40!L9</f>
        <v>0</v>
      </c>
      <c r="K15">
        <f>SWG_40!M9</f>
        <v>0</v>
      </c>
      <c r="L15">
        <f>SWG_40!N9</f>
        <v>0</v>
      </c>
      <c r="M15">
        <f>SWG_40!O9</f>
        <v>20</v>
      </c>
      <c r="N15">
        <f>SWG_40!P9</f>
        <v>0</v>
      </c>
      <c r="O15">
        <f>SWG_40!Q9</f>
        <v>0</v>
      </c>
      <c r="P15">
        <f>SWG_40!R9</f>
        <v>20</v>
      </c>
      <c r="Q15">
        <f>SWG_40!S9</f>
        <v>20</v>
      </c>
      <c r="R15">
        <f>SWG_40!T9</f>
        <v>20</v>
      </c>
      <c r="S15">
        <f>SWG_40!U9</f>
        <v>7</v>
      </c>
      <c r="T15">
        <f>SWG_40!V9</f>
        <v>7</v>
      </c>
      <c r="U15">
        <f>SWG_40!W9</f>
        <v>20</v>
      </c>
      <c r="V15">
        <f>SWG_40!X9</f>
        <v>1</v>
      </c>
      <c r="W15">
        <f>SWG_40!Y9</f>
        <v>1</v>
      </c>
      <c r="X15">
        <f>SWG_40!Z9</f>
        <v>1</v>
      </c>
      <c r="Y15">
        <f>SWG_40!AA9</f>
        <v>0</v>
      </c>
      <c r="Z15">
        <f>SWG_40!AB9</f>
        <v>0</v>
      </c>
      <c r="AA15">
        <f>SWG_40!AC9</f>
        <v>0</v>
      </c>
      <c r="AB15">
        <f>SWG_40!AD9</f>
        <v>0</v>
      </c>
    </row>
    <row r="16" spans="1:28" ht="12.75">
      <c r="A16" s="33">
        <v>38</v>
      </c>
      <c r="B16">
        <f>SWG_38!D9</f>
        <v>23</v>
      </c>
      <c r="C16">
        <f>SWG_38!E9</f>
        <v>12</v>
      </c>
      <c r="D16">
        <f>SWG_38!F9</f>
        <v>23</v>
      </c>
      <c r="E16">
        <f>SWG_38!G9</f>
        <v>0</v>
      </c>
      <c r="F16">
        <f>SWG_38!H9</f>
        <v>0</v>
      </c>
      <c r="G16">
        <f>SWG_38!I9</f>
        <v>0</v>
      </c>
      <c r="H16">
        <f>SWG_38!J9</f>
        <v>23</v>
      </c>
      <c r="I16">
        <f>SWG_38!K9</f>
        <v>0</v>
      </c>
      <c r="J16">
        <f>SWG_38!L9</f>
        <v>0</v>
      </c>
      <c r="K16">
        <f>SWG_38!M9</f>
        <v>0</v>
      </c>
      <c r="L16">
        <f>SWG_38!N9</f>
        <v>5</v>
      </c>
      <c r="M16">
        <f>SWG_38!O9</f>
        <v>23</v>
      </c>
      <c r="N16">
        <f>SWG_38!P9</f>
        <v>0</v>
      </c>
      <c r="O16">
        <f>SWG_38!Q9</f>
        <v>0</v>
      </c>
      <c r="P16">
        <f>SWG_38!R9</f>
        <v>23</v>
      </c>
      <c r="Q16">
        <f>SWG_38!S9</f>
        <v>23</v>
      </c>
      <c r="R16">
        <f>SWG_38!T9</f>
        <v>23</v>
      </c>
      <c r="S16">
        <f>SWG_38!U9</f>
        <v>7</v>
      </c>
      <c r="T16">
        <f>SWG_38!V9</f>
        <v>10</v>
      </c>
      <c r="U16">
        <f>SWG_38!W9</f>
        <v>23</v>
      </c>
      <c r="V16">
        <f>SWG_38!X9</f>
        <v>2</v>
      </c>
      <c r="W16">
        <f>SWG_38!Y9</f>
        <v>2</v>
      </c>
      <c r="X16">
        <f>SWG_38!Z9</f>
        <v>2</v>
      </c>
      <c r="Y16">
        <f>SWG_38!AA9</f>
        <v>0</v>
      </c>
      <c r="Z16">
        <f>SWG_38!AB9</f>
        <v>6</v>
      </c>
      <c r="AA16">
        <f>SWG_38!AC9</f>
        <v>8</v>
      </c>
      <c r="AB16">
        <f>SWG_38!AD9</f>
        <v>0</v>
      </c>
    </row>
    <row r="17" spans="1:28" ht="12.75">
      <c r="A17" s="33">
        <v>36</v>
      </c>
      <c r="B17">
        <f>SWG_36!D9</f>
        <v>24</v>
      </c>
      <c r="C17">
        <f>SWG_36!E9</f>
        <v>12</v>
      </c>
      <c r="D17">
        <f>SWG_36!F9</f>
        <v>24</v>
      </c>
      <c r="E17">
        <f>SWG_36!G9</f>
        <v>0</v>
      </c>
      <c r="F17">
        <f>SWG_36!H9</f>
        <v>12</v>
      </c>
      <c r="G17">
        <f>SWG_36!I9</f>
        <v>0</v>
      </c>
      <c r="H17">
        <f>SWG_36!J9</f>
        <v>23</v>
      </c>
      <c r="I17">
        <f>SWG_36!K9</f>
        <v>0</v>
      </c>
      <c r="J17">
        <f>SWG_36!L9</f>
        <v>0</v>
      </c>
      <c r="K17">
        <f>SWG_36!M9</f>
        <v>6</v>
      </c>
      <c r="L17">
        <f>SWG_36!N9</f>
        <v>10</v>
      </c>
      <c r="M17">
        <f>SWG_36!O9</f>
        <v>23</v>
      </c>
      <c r="N17">
        <f>SWG_36!P9</f>
        <v>0</v>
      </c>
      <c r="O17">
        <f>SWG_36!Q9</f>
        <v>0</v>
      </c>
      <c r="P17">
        <f>SWG_36!R9</f>
        <v>23</v>
      </c>
      <c r="Q17">
        <f>SWG_36!S9</f>
        <v>23</v>
      </c>
      <c r="R17">
        <f>SWG_36!T9</f>
        <v>23</v>
      </c>
      <c r="S17">
        <f>SWG_36!U9</f>
        <v>7</v>
      </c>
      <c r="T17">
        <f>SWG_36!V9</f>
        <v>10</v>
      </c>
      <c r="U17">
        <f>SWG_36!W9</f>
        <v>23</v>
      </c>
      <c r="V17">
        <f>SWG_36!X9</f>
        <v>1</v>
      </c>
      <c r="W17">
        <f>SWG_36!Y9</f>
        <v>1</v>
      </c>
      <c r="X17">
        <f>SWG_36!Z9</f>
        <v>1</v>
      </c>
      <c r="Y17">
        <f>SWG_36!AA9</f>
        <v>10</v>
      </c>
      <c r="Z17">
        <f>SWG_36!AB9</f>
        <v>10</v>
      </c>
      <c r="AA17">
        <f>SWG_36!AC9</f>
        <v>10</v>
      </c>
      <c r="AB17">
        <f>SWG_36!AD9</f>
        <v>0</v>
      </c>
    </row>
    <row r="18" spans="1:28" ht="12.75">
      <c r="A18" s="33">
        <v>35</v>
      </c>
      <c r="B18">
        <f>SWG_35!D9</f>
        <v>15</v>
      </c>
      <c r="C18">
        <f>SWG_35!E9</f>
        <v>9</v>
      </c>
      <c r="D18">
        <f>SWG_35!F9</f>
        <v>15</v>
      </c>
      <c r="E18">
        <f>SWG_35!G9</f>
        <v>0</v>
      </c>
      <c r="F18">
        <f>SWG_35!H9</f>
        <v>0</v>
      </c>
      <c r="G18">
        <f>SWG_35!I9</f>
        <v>0</v>
      </c>
      <c r="H18">
        <f>SWG_35!J9</f>
        <v>15</v>
      </c>
      <c r="I18">
        <f>SWG_35!K9</f>
        <v>0</v>
      </c>
      <c r="J18">
        <f>SWG_35!L9</f>
        <v>0</v>
      </c>
      <c r="K18">
        <f>SWG_35!M9</f>
        <v>0</v>
      </c>
      <c r="L18">
        <f>SWG_35!N9</f>
        <v>5</v>
      </c>
      <c r="M18">
        <f>SWG_35!O9</f>
        <v>15</v>
      </c>
      <c r="N18">
        <f>SWG_35!P9</f>
        <v>0</v>
      </c>
      <c r="O18">
        <f>SWG_35!Q9</f>
        <v>0</v>
      </c>
      <c r="P18">
        <f>SWG_35!R9</f>
        <v>15</v>
      </c>
      <c r="Q18">
        <f>SWG_35!S9</f>
        <v>15</v>
      </c>
      <c r="R18">
        <f>SWG_35!T9</f>
        <v>15</v>
      </c>
      <c r="S18">
        <f>SWG_35!U9</f>
        <v>15</v>
      </c>
      <c r="T18">
        <f>SWG_35!V9</f>
        <v>8</v>
      </c>
      <c r="U18">
        <f>SWG_35!W9</f>
        <v>15</v>
      </c>
      <c r="V18">
        <f>SWG_35!X9</f>
        <v>1</v>
      </c>
      <c r="W18">
        <f>SWG_35!Y9</f>
        <v>1</v>
      </c>
      <c r="X18">
        <f>SWG_35!Z9</f>
        <v>1</v>
      </c>
      <c r="Y18">
        <f>SWG_35!AA9</f>
        <v>7</v>
      </c>
      <c r="Z18">
        <f>SWG_35!AB9</f>
        <v>0</v>
      </c>
      <c r="AA18">
        <f>SWG_35!AC9</f>
        <v>12</v>
      </c>
      <c r="AB18">
        <f>SWG_35!AD9</f>
        <v>0</v>
      </c>
    </row>
    <row r="19" spans="1:28" ht="12.75">
      <c r="A19" s="33">
        <v>33</v>
      </c>
      <c r="B19">
        <f>SWG_33!D9</f>
        <v>17</v>
      </c>
      <c r="C19">
        <f>SWG_33!E9</f>
        <v>10</v>
      </c>
      <c r="D19">
        <f>SWG_33!F9</f>
        <v>17</v>
      </c>
      <c r="E19">
        <f>SWG_33!G9</f>
        <v>0</v>
      </c>
      <c r="F19">
        <f>SWG_33!H9</f>
        <v>11</v>
      </c>
      <c r="G19">
        <f>SWG_33!I9</f>
        <v>0</v>
      </c>
      <c r="H19">
        <f>SWG_33!J9</f>
        <v>16</v>
      </c>
      <c r="I19">
        <f>SWG_33!K9</f>
        <v>0</v>
      </c>
      <c r="J19">
        <f>SWG_33!L9</f>
        <v>0</v>
      </c>
      <c r="K19">
        <f>SWG_33!M9</f>
        <v>6</v>
      </c>
      <c r="L19">
        <f>SWG_33!N9</f>
        <v>8</v>
      </c>
      <c r="M19">
        <f>SWG_33!O9</f>
        <v>16</v>
      </c>
      <c r="N19">
        <f>SWG_33!P9</f>
        <v>0</v>
      </c>
      <c r="O19">
        <f>SWG_33!Q9</f>
        <v>0</v>
      </c>
      <c r="P19">
        <f>SWG_33!R9</f>
        <v>16</v>
      </c>
      <c r="Q19">
        <f>SWG_33!S9</f>
        <v>16</v>
      </c>
      <c r="R19">
        <f>SWG_33!T9</f>
        <v>16</v>
      </c>
      <c r="S19">
        <f>SWG_33!U9</f>
        <v>16</v>
      </c>
      <c r="T19">
        <f>SWG_33!V9</f>
        <v>10</v>
      </c>
      <c r="U19">
        <f>SWG_33!W9</f>
        <v>16</v>
      </c>
      <c r="V19">
        <f>SWG_33!X9</f>
        <v>0</v>
      </c>
      <c r="W19">
        <f>SWG_33!Y9</f>
        <v>0</v>
      </c>
      <c r="X19">
        <f>SWG_33!Z9</f>
        <v>0</v>
      </c>
      <c r="Y19">
        <f>SWG_33!AA9</f>
        <v>9</v>
      </c>
      <c r="Z19">
        <f>SWG_33!AB9</f>
        <v>10</v>
      </c>
      <c r="AA19">
        <f>SWG_33!AC9</f>
        <v>12</v>
      </c>
      <c r="AB19">
        <f>SWG_33!AD9</f>
        <v>0</v>
      </c>
    </row>
    <row r="20" spans="1:28" ht="12.75">
      <c r="A20" s="33">
        <v>32</v>
      </c>
      <c r="B20">
        <f>SWG_32!D9</f>
        <v>0</v>
      </c>
      <c r="C20">
        <f>SWG_32!E9</f>
        <v>0</v>
      </c>
      <c r="D20">
        <f>SWG_32!F9</f>
        <v>0</v>
      </c>
      <c r="E20">
        <f>SWG_32!G9</f>
        <v>0</v>
      </c>
      <c r="F20">
        <f>SWG_32!H9</f>
        <v>0</v>
      </c>
      <c r="G20">
        <f>SWG_32!I9</f>
        <v>0</v>
      </c>
      <c r="H20">
        <f>SWG_32!J9</f>
        <v>23</v>
      </c>
      <c r="I20">
        <f>SWG_32!K9</f>
        <v>0</v>
      </c>
      <c r="J20">
        <f>SWG_32!L9</f>
        <v>0</v>
      </c>
      <c r="K20">
        <f>SWG_32!M9</f>
        <v>0</v>
      </c>
      <c r="L20">
        <f>SWG_32!N9</f>
        <v>0</v>
      </c>
      <c r="M20">
        <f>SWG_32!O9</f>
        <v>23</v>
      </c>
      <c r="N20">
        <f>SWG_32!P9</f>
        <v>0</v>
      </c>
      <c r="O20">
        <f>SWG_32!Q9</f>
        <v>0</v>
      </c>
      <c r="P20">
        <f>SWG_32!R9</f>
        <v>23</v>
      </c>
      <c r="Q20">
        <f>SWG_32!S9</f>
        <v>23</v>
      </c>
      <c r="R20">
        <f>SWG_32!T9</f>
        <v>23</v>
      </c>
      <c r="S20">
        <f>SWG_32!U9</f>
        <v>5</v>
      </c>
      <c r="T20">
        <f>SWG_32!V9</f>
        <v>11</v>
      </c>
      <c r="U20">
        <f>SWG_32!W9</f>
        <v>23</v>
      </c>
      <c r="V20">
        <f>SWG_32!X9</f>
        <v>1</v>
      </c>
      <c r="W20">
        <f>SWG_32!Y9</f>
        <v>1</v>
      </c>
      <c r="X20">
        <f>SWG_32!Z9</f>
        <v>1</v>
      </c>
      <c r="Y20">
        <f>SWG_32!AA9</f>
        <v>0</v>
      </c>
      <c r="Z20">
        <f>SWG_32!AB9</f>
        <v>0</v>
      </c>
      <c r="AA20">
        <f>SWG_32!AC9</f>
        <v>0</v>
      </c>
      <c r="AB20">
        <f>SWG_32!AD9</f>
        <v>0</v>
      </c>
    </row>
    <row r="21" spans="1:28" ht="12.75">
      <c r="A21" s="33">
        <v>31</v>
      </c>
      <c r="B21">
        <f>SWG_31!D9</f>
        <v>22</v>
      </c>
      <c r="C21">
        <f>SWG_31!E9</f>
        <v>12</v>
      </c>
      <c r="D21">
        <f>SWG_31!F9</f>
        <v>22</v>
      </c>
      <c r="E21">
        <f>SWG_31!G9</f>
        <v>0</v>
      </c>
      <c r="F21">
        <f>SWG_31!H9</f>
        <v>12</v>
      </c>
      <c r="G21">
        <f>SWG_31!I9</f>
        <v>0</v>
      </c>
      <c r="H21">
        <f>SWG_31!J9</f>
        <v>23</v>
      </c>
      <c r="I21">
        <f>SWG_31!K9</f>
        <v>0</v>
      </c>
      <c r="J21">
        <f>SWG_31!L9</f>
        <v>0</v>
      </c>
      <c r="K21">
        <f>SWG_31!M9</f>
        <v>0</v>
      </c>
      <c r="L21">
        <f>SWG_31!N9</f>
        <v>5</v>
      </c>
      <c r="M21">
        <f>SWG_31!O9</f>
        <v>23</v>
      </c>
      <c r="N21">
        <f>SWG_31!P9</f>
        <v>0</v>
      </c>
      <c r="O21">
        <f>SWG_31!Q9</f>
        <v>0</v>
      </c>
      <c r="P21">
        <f>SWG_31!R9</f>
        <v>23</v>
      </c>
      <c r="Q21">
        <f>SWG_31!S9</f>
        <v>23</v>
      </c>
      <c r="R21">
        <f>SWG_31!T9</f>
        <v>23</v>
      </c>
      <c r="S21">
        <f>SWG_31!U9</f>
        <v>6</v>
      </c>
      <c r="T21">
        <f>SWG_31!V9</f>
        <v>10</v>
      </c>
      <c r="U21">
        <f>SWG_31!W9</f>
        <v>22</v>
      </c>
      <c r="V21">
        <f>SWG_31!X9</f>
        <v>1</v>
      </c>
      <c r="W21">
        <f>SWG_31!Y9</f>
        <v>1</v>
      </c>
      <c r="X21">
        <f>SWG_31!Z9</f>
        <v>1</v>
      </c>
      <c r="Y21">
        <f>SWG_31!AA9</f>
        <v>0</v>
      </c>
      <c r="Z21">
        <f>SWG_31!AB9</f>
        <v>0</v>
      </c>
      <c r="AA21">
        <f>SWG_31!AC9</f>
        <v>0</v>
      </c>
      <c r="AB21">
        <f>SWG_31!AD9</f>
        <v>0</v>
      </c>
    </row>
    <row r="22" spans="1:28" ht="12.75">
      <c r="A22" s="33">
        <v>29</v>
      </c>
      <c r="B22">
        <f>SWG_29!D9</f>
        <v>24</v>
      </c>
      <c r="C22">
        <f>SWG_29!E9</f>
        <v>13</v>
      </c>
      <c r="D22">
        <f>SWG_29!F9</f>
        <v>24</v>
      </c>
      <c r="E22">
        <f>SWG_29!G9</f>
        <v>0</v>
      </c>
      <c r="F22">
        <f>SWG_29!H9</f>
        <v>11</v>
      </c>
      <c r="G22">
        <f>SWG_29!I9</f>
        <v>0</v>
      </c>
      <c r="H22">
        <f>SWG_29!J9</f>
        <v>24</v>
      </c>
      <c r="I22">
        <f>SWG_29!K9</f>
        <v>0</v>
      </c>
      <c r="J22">
        <f>SWG_29!L9</f>
        <v>0</v>
      </c>
      <c r="K22">
        <f>SWG_29!M9</f>
        <v>6</v>
      </c>
      <c r="L22">
        <f>SWG_29!N9</f>
        <v>11</v>
      </c>
      <c r="M22">
        <f>SWG_29!O9</f>
        <v>26</v>
      </c>
      <c r="N22">
        <f>SWG_29!P9</f>
        <v>0</v>
      </c>
      <c r="O22">
        <f>SWG_29!Q9</f>
        <v>0</v>
      </c>
      <c r="P22">
        <f>SWG_29!R9</f>
        <v>23</v>
      </c>
      <c r="Q22">
        <f>SWG_29!S9</f>
        <v>23</v>
      </c>
      <c r="R22">
        <f>SWG_29!T9</f>
        <v>23</v>
      </c>
      <c r="S22">
        <f>SWG_29!U9</f>
        <v>6</v>
      </c>
      <c r="T22">
        <f>SWG_29!V9</f>
        <v>9</v>
      </c>
      <c r="U22">
        <f>SWG_29!W9</f>
        <v>23</v>
      </c>
      <c r="V22">
        <f>SWG_29!X9</f>
        <v>23</v>
      </c>
      <c r="W22">
        <f>SWG_29!Y9</f>
        <v>23</v>
      </c>
      <c r="X22">
        <f>SWG_29!Z9</f>
        <v>23</v>
      </c>
      <c r="Y22">
        <f>SWG_29!AA9</f>
        <v>13</v>
      </c>
      <c r="Z22">
        <f>SWG_29!AB9</f>
        <v>11</v>
      </c>
      <c r="AA22">
        <f>SWG_29!AC9</f>
        <v>13</v>
      </c>
      <c r="AB22">
        <v>23</v>
      </c>
    </row>
    <row r="23" spans="1:28" ht="12.75">
      <c r="A23" s="33">
        <v>27</v>
      </c>
      <c r="B23">
        <f>SWG_27!D9</f>
        <v>22</v>
      </c>
      <c r="C23">
        <f>SWG_27!E9</f>
        <v>9</v>
      </c>
      <c r="D23">
        <f>SWG_27!F9</f>
        <v>22</v>
      </c>
      <c r="E23">
        <f>SWG_27!G9</f>
        <v>0</v>
      </c>
      <c r="F23">
        <f>SWG_27!H9</f>
        <v>12</v>
      </c>
      <c r="G23">
        <f>SWG_27!I9</f>
        <v>0</v>
      </c>
      <c r="H23">
        <f>SWG_27!J9</f>
        <v>24</v>
      </c>
      <c r="I23">
        <f>SWG_27!K9</f>
        <v>0</v>
      </c>
      <c r="J23">
        <f>SWG_27!L9</f>
        <v>0</v>
      </c>
      <c r="K23">
        <f>SWG_27!M9</f>
        <v>6</v>
      </c>
      <c r="L23">
        <f>SWG_27!N9</f>
        <v>4</v>
      </c>
      <c r="M23">
        <f>SWG_27!O9</f>
        <v>24</v>
      </c>
      <c r="N23">
        <f>SWG_27!P9</f>
        <v>0</v>
      </c>
      <c r="O23">
        <f>SWG_27!Q9</f>
        <v>0</v>
      </c>
      <c r="P23">
        <f>SWG_27!R9</f>
        <v>24</v>
      </c>
      <c r="Q23">
        <f>SWG_27!S9</f>
        <v>24</v>
      </c>
      <c r="R23">
        <f>SWG_27!T9</f>
        <v>24</v>
      </c>
      <c r="S23">
        <f>SWG_27!U9</f>
        <v>7</v>
      </c>
      <c r="T23">
        <f>SWG_27!V9</f>
        <v>12</v>
      </c>
      <c r="U23">
        <f>SWG_27!W9</f>
        <v>24</v>
      </c>
      <c r="V23">
        <f>SWG_27!X9</f>
        <v>0</v>
      </c>
      <c r="W23">
        <f>SWG_27!Y9</f>
        <v>0</v>
      </c>
      <c r="X23">
        <f>SWG_27!Z9</f>
        <v>0</v>
      </c>
      <c r="Y23">
        <f>SWG_27!AA9</f>
        <v>20</v>
      </c>
      <c r="Z23">
        <f>SWG_27!AB9</f>
        <v>0</v>
      </c>
      <c r="AA23">
        <f>SWG_27!AC9</f>
        <v>16</v>
      </c>
      <c r="AB23">
        <f>SWG_27!AD9</f>
        <v>0</v>
      </c>
    </row>
    <row r="24" spans="1:28" ht="12.75">
      <c r="A24" s="33">
        <v>25</v>
      </c>
      <c r="B24">
        <f>SWG_25!D9</f>
        <v>22</v>
      </c>
      <c r="C24">
        <f>SWG_25!E9</f>
        <v>12</v>
      </c>
      <c r="D24">
        <f>SWG_25!F9</f>
        <v>22</v>
      </c>
      <c r="E24">
        <f>SWG_25!G9</f>
        <v>0</v>
      </c>
      <c r="F24">
        <f>SWG_25!H9</f>
        <v>12</v>
      </c>
      <c r="G24">
        <f>SWG_25!I9</f>
        <v>0</v>
      </c>
      <c r="H24">
        <f>SWG_25!J9</f>
        <v>22</v>
      </c>
      <c r="I24">
        <f>SWG_25!K9</f>
        <v>0</v>
      </c>
      <c r="J24">
        <f>SWG_25!L9</f>
        <v>0</v>
      </c>
      <c r="K24">
        <f>SWG_25!M9</f>
        <v>6</v>
      </c>
      <c r="L24">
        <f>SWG_25!N9</f>
        <v>8</v>
      </c>
      <c r="M24">
        <f>SWG_25!O9</f>
        <v>23</v>
      </c>
      <c r="N24">
        <f>SWG_25!P9</f>
        <v>0</v>
      </c>
      <c r="O24">
        <f>SWG_25!Q9</f>
        <v>0</v>
      </c>
      <c r="P24">
        <f>SWG_25!R9</f>
        <v>22</v>
      </c>
      <c r="Q24">
        <f>SWG_25!S9</f>
        <v>22</v>
      </c>
      <c r="R24">
        <f>SWG_25!T9</f>
        <v>22</v>
      </c>
      <c r="S24">
        <f>SWG_25!U9</f>
        <v>6</v>
      </c>
      <c r="T24">
        <f>SWG_25!V9</f>
        <v>9</v>
      </c>
      <c r="U24">
        <f>SWG_25!W9</f>
        <v>9</v>
      </c>
      <c r="V24">
        <f>SWG_25!X9</f>
        <v>0</v>
      </c>
      <c r="W24">
        <f>SWG_25!Y9</f>
        <v>0</v>
      </c>
      <c r="X24">
        <f>SWG_25!Z9</f>
        <v>0</v>
      </c>
      <c r="Y24">
        <f>SWG_25!AA9</f>
        <v>11</v>
      </c>
      <c r="Z24">
        <f>SWG_25!AB9</f>
        <v>12</v>
      </c>
      <c r="AA24">
        <f>SWG_25!AC9</f>
        <v>8</v>
      </c>
      <c r="AB24">
        <f>SWG_25!AD9</f>
        <v>0</v>
      </c>
    </row>
    <row r="25" spans="1:28" ht="12.75">
      <c r="A25" s="33">
        <v>21</v>
      </c>
      <c r="B25">
        <f>SWG_21!D9</f>
        <v>12</v>
      </c>
      <c r="C25">
        <f>SWG_21!E9</f>
        <v>7</v>
      </c>
      <c r="D25">
        <f>SWG_21!F9</f>
        <v>12</v>
      </c>
      <c r="E25">
        <f>SWG_21!G9</f>
        <v>0</v>
      </c>
      <c r="F25">
        <f>SWG_21!H9</f>
        <v>12</v>
      </c>
      <c r="G25">
        <f>SWG_21!I9</f>
        <v>0</v>
      </c>
      <c r="H25">
        <f>SWG_21!J9</f>
        <v>12</v>
      </c>
      <c r="I25">
        <f>SWG_21!K9</f>
        <v>0</v>
      </c>
      <c r="J25">
        <f>SWG_21!L9</f>
        <v>0</v>
      </c>
      <c r="K25">
        <f>SWG_21!M9</f>
        <v>4</v>
      </c>
      <c r="L25">
        <f>SWG_21!N9</f>
        <v>8</v>
      </c>
      <c r="M25">
        <f>SWG_21!O9</f>
        <v>17</v>
      </c>
      <c r="N25">
        <f>SWG_21!P9</f>
        <v>0</v>
      </c>
      <c r="O25">
        <f>SWG_21!Q9</f>
        <v>0</v>
      </c>
      <c r="P25">
        <f>SWG_21!R9</f>
        <v>12</v>
      </c>
      <c r="Q25">
        <f>SWG_21!S9</f>
        <v>12</v>
      </c>
      <c r="R25">
        <f>SWG_21!T9</f>
        <v>12</v>
      </c>
      <c r="S25">
        <f>SWG_21!U9</f>
        <v>6</v>
      </c>
      <c r="T25">
        <f>SWG_21!V9</f>
        <v>10</v>
      </c>
      <c r="U25">
        <f>SWG_21!W9</f>
        <v>10</v>
      </c>
      <c r="V25">
        <f>SWG_21!X9</f>
        <v>1</v>
      </c>
      <c r="W25">
        <f>SWG_21!Y9</f>
        <v>1</v>
      </c>
      <c r="X25">
        <f>SWG_21!Z9</f>
        <v>1</v>
      </c>
      <c r="Y25">
        <f>SWG_21!AA9</f>
        <v>8</v>
      </c>
      <c r="Z25">
        <f>SWG_21!AB9</f>
        <v>4</v>
      </c>
      <c r="AA25">
        <f>SWG_21!AC9</f>
        <v>0</v>
      </c>
      <c r="AB25">
        <f>SWG_21!AD9</f>
        <v>0</v>
      </c>
    </row>
    <row r="26" spans="1:28" ht="12.75">
      <c r="A26" s="33">
        <v>20</v>
      </c>
      <c r="B26">
        <f>SWG_20!D9</f>
        <v>4</v>
      </c>
      <c r="C26">
        <f>SWG_20!E9</f>
        <v>2</v>
      </c>
      <c r="D26">
        <f>SWG_20!F9</f>
        <v>4</v>
      </c>
      <c r="E26">
        <f>SWG_20!G9</f>
        <v>0</v>
      </c>
      <c r="F26">
        <f>SWG_20!H9</f>
        <v>0</v>
      </c>
      <c r="G26">
        <f>SWG_20!I9</f>
        <v>0</v>
      </c>
      <c r="H26">
        <f>SWG_20!J9</f>
        <v>4</v>
      </c>
      <c r="I26">
        <f>SWG_20!K9</f>
        <v>0</v>
      </c>
      <c r="J26">
        <f>SWG_20!L9</f>
        <v>0</v>
      </c>
      <c r="K26">
        <f>SWG_20!M9</f>
        <v>2</v>
      </c>
      <c r="L26">
        <f>SWG_20!N9</f>
        <v>3</v>
      </c>
      <c r="M26">
        <f>SWG_20!O9</f>
        <v>4</v>
      </c>
      <c r="N26">
        <f>SWG_20!P9</f>
        <v>0</v>
      </c>
      <c r="O26">
        <f>SWG_20!Q9</f>
        <v>0</v>
      </c>
      <c r="P26">
        <f>SWG_20!R9</f>
        <v>4</v>
      </c>
      <c r="Q26">
        <f>SWG_20!S9</f>
        <v>4</v>
      </c>
      <c r="R26">
        <f>SWG_20!T9</f>
        <v>4</v>
      </c>
      <c r="S26">
        <f>SWG_20!U9</f>
        <v>4</v>
      </c>
      <c r="T26">
        <f>SWG_20!V9</f>
        <v>2</v>
      </c>
      <c r="U26">
        <f>SWG_20!W9</f>
        <v>2</v>
      </c>
      <c r="V26">
        <f>SWG_20!X9</f>
        <v>4</v>
      </c>
      <c r="W26">
        <f>SWG_20!Y9</f>
        <v>0</v>
      </c>
      <c r="X26">
        <f>SWG_20!Z9</f>
        <v>0</v>
      </c>
      <c r="Y26">
        <f>SWG_20!AA9</f>
        <v>4</v>
      </c>
      <c r="Z26">
        <f>SWG_20!AB9</f>
        <v>2</v>
      </c>
      <c r="AA26">
        <f>SWG_20!AC9</f>
        <v>4</v>
      </c>
      <c r="AB26">
        <f>SWG_20!AD9</f>
        <v>0</v>
      </c>
    </row>
    <row r="27" spans="1:28" ht="12.75">
      <c r="A27" s="33">
        <v>19</v>
      </c>
      <c r="B27">
        <f>SWG_19!D9</f>
        <v>12</v>
      </c>
      <c r="C27">
        <f>SWG_19!E9</f>
        <v>7</v>
      </c>
      <c r="D27">
        <f>SWG_19!F9</f>
        <v>12</v>
      </c>
      <c r="E27">
        <f>SWG_19!G9</f>
        <v>0</v>
      </c>
      <c r="F27">
        <f>SWG_19!H9</f>
        <v>0</v>
      </c>
      <c r="G27">
        <f>SWG_19!I9</f>
        <v>0</v>
      </c>
      <c r="H27">
        <f>SWG_19!J9</f>
        <v>12</v>
      </c>
      <c r="I27">
        <f>SWG_19!K9</f>
        <v>0</v>
      </c>
      <c r="J27">
        <f>SWG_19!L9</f>
        <v>0</v>
      </c>
      <c r="K27">
        <f>SWG_19!M9</f>
        <v>0</v>
      </c>
      <c r="L27">
        <f>SWG_19!N9</f>
        <v>4</v>
      </c>
      <c r="M27">
        <f>SWG_19!O9</f>
        <v>12</v>
      </c>
      <c r="N27">
        <f>SWG_19!P9</f>
        <v>0</v>
      </c>
      <c r="O27">
        <f>SWG_19!Q9</f>
        <v>0</v>
      </c>
      <c r="P27">
        <f>SWG_19!R9</f>
        <v>12</v>
      </c>
      <c r="Q27">
        <f>SWG_19!S9</f>
        <v>12</v>
      </c>
      <c r="R27">
        <f>SWG_19!T9</f>
        <v>12</v>
      </c>
      <c r="S27">
        <f>SWG_19!U9</f>
        <v>0</v>
      </c>
      <c r="T27">
        <f>SWG_19!V9</f>
        <v>4</v>
      </c>
      <c r="U27">
        <f>SWG_19!W9</f>
        <v>4</v>
      </c>
      <c r="V27">
        <f>SWG_19!X9</f>
        <v>0</v>
      </c>
      <c r="W27">
        <f>SWG_19!Y9</f>
        <v>0</v>
      </c>
      <c r="X27">
        <f>SWG_19!Z9</f>
        <v>0</v>
      </c>
      <c r="Y27">
        <f>SWG_19!AA9</f>
        <v>8</v>
      </c>
      <c r="Z27">
        <f>SWG_19!AB9</f>
        <v>4</v>
      </c>
      <c r="AA27">
        <f>SWG_19!AC9</f>
        <v>4</v>
      </c>
      <c r="AB27">
        <f>SWG_19!AD9</f>
        <v>0</v>
      </c>
    </row>
    <row r="28" spans="1:28" ht="12.75">
      <c r="A28" s="33">
        <v>18</v>
      </c>
      <c r="B28">
        <f>SWG_18!D9</f>
        <v>22</v>
      </c>
      <c r="C28">
        <f>SWG_18!E9</f>
        <v>10</v>
      </c>
      <c r="D28">
        <f>SWG_18!F9</f>
        <v>22</v>
      </c>
      <c r="E28">
        <f>SWG_18!G9</f>
        <v>0</v>
      </c>
      <c r="F28">
        <f>SWG_18!H9</f>
        <v>12</v>
      </c>
      <c r="G28">
        <f>SWG_18!I9</f>
        <v>0</v>
      </c>
      <c r="H28">
        <f>SWG_18!J9</f>
        <v>22</v>
      </c>
      <c r="I28">
        <f>SWG_18!K9</f>
        <v>0</v>
      </c>
      <c r="J28">
        <f>SWG_18!L9</f>
        <v>0</v>
      </c>
      <c r="K28">
        <f>SWG_18!M9</f>
        <v>0</v>
      </c>
      <c r="L28">
        <f>SWG_18!N9</f>
        <v>4</v>
      </c>
      <c r="M28">
        <f>SWG_18!O9</f>
        <v>23</v>
      </c>
      <c r="N28">
        <f>SWG_18!P9</f>
        <v>0</v>
      </c>
      <c r="O28">
        <f>SWG_18!Q9</f>
        <v>0</v>
      </c>
      <c r="P28">
        <f>SWG_18!R9</f>
        <v>22</v>
      </c>
      <c r="Q28">
        <f>SWG_18!S9</f>
        <v>22</v>
      </c>
      <c r="R28">
        <f>SWG_18!T9</f>
        <v>22</v>
      </c>
      <c r="S28">
        <f>SWG_18!U9</f>
        <v>6</v>
      </c>
      <c r="T28">
        <f>SWG_18!V9</f>
        <v>6</v>
      </c>
      <c r="U28">
        <f>SWG_18!W9</f>
        <v>6</v>
      </c>
      <c r="V28">
        <f>SWG_18!X9</f>
        <v>0</v>
      </c>
      <c r="W28">
        <f>SWG_18!Y9</f>
        <v>0</v>
      </c>
      <c r="X28">
        <f>SWG_18!Z9</f>
        <v>0</v>
      </c>
      <c r="Y28">
        <f>SWG_18!AA9</f>
        <v>9</v>
      </c>
      <c r="Z28">
        <f>SWG_18!AB9</f>
        <v>5</v>
      </c>
      <c r="AA28">
        <f>SWG_18!AC9</f>
        <v>5</v>
      </c>
      <c r="AB28">
        <f>SWG_18!AD9</f>
        <v>0</v>
      </c>
    </row>
    <row r="29" spans="1:28" ht="12.75">
      <c r="A29" s="33">
        <v>16</v>
      </c>
      <c r="B29">
        <f>SWG_16!D9</f>
        <v>21</v>
      </c>
      <c r="C29">
        <f>SWG_16!E9</f>
        <v>12</v>
      </c>
      <c r="D29">
        <f>SWG_16!F9</f>
        <v>21</v>
      </c>
      <c r="E29">
        <f>SWG_16!G9</f>
        <v>0</v>
      </c>
      <c r="F29">
        <f>SWG_16!H9</f>
        <v>11</v>
      </c>
      <c r="G29">
        <f>SWG_16!I9</f>
        <v>0</v>
      </c>
      <c r="H29">
        <f>SWG_16!L9</f>
        <v>20</v>
      </c>
      <c r="I29">
        <v>0</v>
      </c>
      <c r="J29">
        <f>SWG_16!M9</f>
        <v>0</v>
      </c>
      <c r="K29">
        <f>SWG_16!N9</f>
        <v>0</v>
      </c>
      <c r="L29">
        <f>SWG_16!O9</f>
        <v>10</v>
      </c>
      <c r="M29">
        <f>SWG_16!P9</f>
        <v>21</v>
      </c>
      <c r="N29">
        <f>SWG_16!Q9</f>
        <v>0</v>
      </c>
      <c r="O29">
        <f>SWG_16!R9</f>
        <v>0</v>
      </c>
      <c r="P29">
        <f>SWG_16!S9</f>
        <v>21</v>
      </c>
      <c r="Q29">
        <f>SWG_16!T9</f>
        <v>21</v>
      </c>
      <c r="R29">
        <f>SWG_16!U9</f>
        <v>21</v>
      </c>
      <c r="S29">
        <f>SWG_16!V9</f>
        <v>6</v>
      </c>
      <c r="T29">
        <f>SWG_16!W9</f>
        <v>11</v>
      </c>
      <c r="U29">
        <f>SWG_16!X9</f>
        <v>11</v>
      </c>
      <c r="V29">
        <f>SWG_16!Y9</f>
        <v>1</v>
      </c>
      <c r="W29">
        <f>SWG_16!Z9</f>
        <v>1</v>
      </c>
      <c r="X29">
        <f>SWG_16!AA9</f>
        <v>1</v>
      </c>
      <c r="Y29">
        <f>SWG_16!AB9</f>
        <v>10</v>
      </c>
      <c r="Z29">
        <f>SWG_16!AC9</f>
        <v>0</v>
      </c>
      <c r="AA29">
        <f>SWG_16!AD9</f>
        <v>0</v>
      </c>
      <c r="AB29">
        <f>SWG_16!AE9</f>
        <v>0</v>
      </c>
    </row>
    <row r="30" spans="1:28" ht="12.75">
      <c r="A30" s="33">
        <v>14</v>
      </c>
      <c r="B30">
        <f>SWG_14!D9</f>
        <v>22</v>
      </c>
      <c r="C30">
        <f>SWG_14!E9</f>
        <v>10</v>
      </c>
      <c r="D30">
        <f>SWG_14!F9</f>
        <v>22</v>
      </c>
      <c r="E30">
        <f>SWG_14!G9</f>
        <v>22</v>
      </c>
      <c r="F30">
        <f>SWG_14!I9</f>
        <v>10</v>
      </c>
      <c r="G30">
        <f>SWG_14!J9</f>
        <v>5</v>
      </c>
      <c r="H30">
        <f>SWG_14!K9</f>
        <v>22</v>
      </c>
      <c r="I30">
        <f>SWG_14!L9</f>
        <v>0</v>
      </c>
      <c r="J30">
        <f>SWG_14!M9</f>
        <v>0</v>
      </c>
      <c r="K30">
        <f>SWG_14!N9</f>
        <v>3</v>
      </c>
      <c r="L30">
        <f>SWG_14!O9</f>
        <v>6</v>
      </c>
      <c r="M30">
        <f>SWG_14!Q9</f>
        <v>22</v>
      </c>
      <c r="N30">
        <f>SWG_14!R9</f>
        <v>0</v>
      </c>
      <c r="O30">
        <f>SWG_14!S9</f>
        <v>0</v>
      </c>
      <c r="P30">
        <f>SWG_14!T9</f>
        <v>22</v>
      </c>
      <c r="Q30">
        <f>SWG_14!U9</f>
        <v>22</v>
      </c>
      <c r="R30">
        <f>SWG_14!V9</f>
        <v>22</v>
      </c>
      <c r="S30">
        <f>SWG_14!W9</f>
        <v>22</v>
      </c>
      <c r="T30">
        <f>SWG_14!X9</f>
        <v>7</v>
      </c>
      <c r="U30">
        <f>SWG_14!Y9</f>
        <v>22</v>
      </c>
      <c r="V30">
        <f>SWG_14!Z9</f>
        <v>0</v>
      </c>
      <c r="W30">
        <f>SWG_14!AA9</f>
        <v>0</v>
      </c>
      <c r="X30">
        <f>SWG_14!AB9</f>
        <v>0</v>
      </c>
      <c r="Y30">
        <f>SWG_14!AC9</f>
        <v>11</v>
      </c>
      <c r="Z30">
        <f>SWG_14!AD9</f>
        <v>22</v>
      </c>
      <c r="AA30">
        <f>SWG_14!AE9</f>
        <v>10</v>
      </c>
      <c r="AB30">
        <f>SWG_14!AF9</f>
        <v>0</v>
      </c>
    </row>
    <row r="31" spans="1:28" ht="12.75">
      <c r="A31" s="33">
        <v>11</v>
      </c>
      <c r="B31">
        <f>SWG_11!D9</f>
        <v>23</v>
      </c>
      <c r="C31">
        <f>SWG_11!E9</f>
        <v>13</v>
      </c>
      <c r="D31">
        <f>SWG_11!F9</f>
        <v>23</v>
      </c>
      <c r="E31">
        <f>SWG_11!G9</f>
        <v>24</v>
      </c>
      <c r="F31">
        <f>SWG_11!I9</f>
        <v>12</v>
      </c>
      <c r="G31">
        <f>SWG_11!J9</f>
        <v>0</v>
      </c>
      <c r="H31">
        <f>SWG_11!K9</f>
        <v>22</v>
      </c>
      <c r="I31">
        <f>SWG_11!L9</f>
        <v>0</v>
      </c>
      <c r="J31">
        <f>SWG_11!M9</f>
        <v>0</v>
      </c>
      <c r="K31">
        <f>SWG_11!N9</f>
        <v>0</v>
      </c>
      <c r="L31">
        <f>SWG_11!O9</f>
        <v>9</v>
      </c>
      <c r="M31">
        <f>SWG_11!P9</f>
        <v>25</v>
      </c>
      <c r="N31">
        <f>SWG_11!Q9</f>
        <v>0</v>
      </c>
      <c r="O31">
        <f>SWG_11!R9</f>
        <v>0</v>
      </c>
      <c r="P31">
        <f>SWG_11!S9</f>
        <v>24</v>
      </c>
      <c r="Q31">
        <f>SWG_11!T9</f>
        <v>24</v>
      </c>
      <c r="R31">
        <f>SWG_11!U9</f>
        <v>24</v>
      </c>
      <c r="S31">
        <f>SWG_11!V9</f>
        <v>6</v>
      </c>
      <c r="T31">
        <f>SWG_11!W9</f>
        <v>10</v>
      </c>
      <c r="U31">
        <f>SWG_11!X9</f>
        <v>11</v>
      </c>
      <c r="V31">
        <f>SWG_11!Y9</f>
        <v>1</v>
      </c>
      <c r="W31">
        <f>SWG_11!Z9</f>
        <v>1</v>
      </c>
      <c r="X31">
        <f>SWG_11!AA9</f>
        <v>1</v>
      </c>
      <c r="Y31">
        <f>SWG_11!AB9</f>
        <v>11</v>
      </c>
      <c r="Z31">
        <f>SWG_11!AC9</f>
        <v>17</v>
      </c>
      <c r="AA31">
        <f>SWG_11!AD9</f>
        <v>0</v>
      </c>
      <c r="AB31">
        <f>SWG_11!AE9</f>
        <v>0</v>
      </c>
    </row>
    <row r="32" spans="1:28" ht="12.75">
      <c r="A32" s="33">
        <v>10</v>
      </c>
      <c r="B32">
        <f>SWG_10!D9</f>
        <v>23</v>
      </c>
      <c r="C32">
        <f>SWG_10!E9</f>
        <v>14</v>
      </c>
      <c r="D32">
        <f>SWG_10!F9</f>
        <v>23</v>
      </c>
      <c r="E32">
        <f>SWG_10!G9</f>
        <v>23</v>
      </c>
      <c r="F32">
        <f>SWG_10!I9</f>
        <v>11</v>
      </c>
      <c r="G32">
        <f>SWG_10!J9</f>
        <v>0</v>
      </c>
      <c r="H32">
        <f>SWG_10!K9</f>
        <v>23</v>
      </c>
      <c r="I32">
        <f>SWG_10!L9</f>
        <v>0</v>
      </c>
      <c r="J32">
        <f>SWG_10!M9</f>
        <v>0</v>
      </c>
      <c r="K32">
        <f>SWG_10!N9</f>
        <v>7</v>
      </c>
      <c r="L32">
        <f>SWG_10!O9</f>
        <v>4</v>
      </c>
      <c r="M32">
        <f>SWG_10!P9</f>
        <v>23</v>
      </c>
      <c r="N32">
        <f>SWG_10!Q9</f>
        <v>0</v>
      </c>
      <c r="O32">
        <f>SWG_10!R9</f>
        <v>0</v>
      </c>
      <c r="P32">
        <f>SWG_10!S9</f>
        <v>24</v>
      </c>
      <c r="Q32">
        <f>SWG_10!T9</f>
        <v>24</v>
      </c>
      <c r="R32">
        <f>SWG_10!U9</f>
        <v>24</v>
      </c>
      <c r="S32">
        <f>SWG_10!V9</f>
        <v>6</v>
      </c>
      <c r="T32">
        <f>SWG_10!W9</f>
        <v>11</v>
      </c>
      <c r="U32">
        <f>SWG_10!X9</f>
        <v>15</v>
      </c>
      <c r="V32">
        <f>SWG_10!Y9</f>
        <v>0</v>
      </c>
      <c r="W32">
        <f>SWG_10!Z9</f>
        <v>0</v>
      </c>
      <c r="X32">
        <f>SWG_10!AA9</f>
        <v>0</v>
      </c>
      <c r="Y32">
        <f>SWG_10!AB9</f>
        <v>0</v>
      </c>
      <c r="Z32">
        <f>SWG_10!AC9</f>
        <v>0</v>
      </c>
      <c r="AA32">
        <f>SWG_10!AD9</f>
        <v>6</v>
      </c>
      <c r="AB32">
        <v>0</v>
      </c>
    </row>
    <row r="33" spans="1:28" ht="12.75">
      <c r="A33" s="33">
        <v>8</v>
      </c>
      <c r="B33">
        <f>SWG_08!D9</f>
        <v>19</v>
      </c>
      <c r="C33">
        <f>SWG_08!E9</f>
        <v>11</v>
      </c>
      <c r="D33">
        <f>SWG_08!F9</f>
        <v>18</v>
      </c>
      <c r="E33">
        <f>SWG_08!G9</f>
        <v>18</v>
      </c>
      <c r="F33">
        <f>SWG_08!I9</f>
        <v>12</v>
      </c>
      <c r="G33">
        <f>SWG_08!J9</f>
        <v>0</v>
      </c>
      <c r="H33">
        <f>SWG_08!K9</f>
        <v>18</v>
      </c>
      <c r="I33">
        <f>SWG_08!L9</f>
        <v>0</v>
      </c>
      <c r="J33">
        <f>SWG_08!M9</f>
        <v>0</v>
      </c>
      <c r="K33">
        <f>SWG_08!N9</f>
        <v>0</v>
      </c>
      <c r="L33">
        <f>SWG_08!O9</f>
        <v>6</v>
      </c>
      <c r="M33">
        <f>SWG_08!Q9</f>
        <v>19</v>
      </c>
      <c r="N33">
        <f>SWG_08!R9</f>
        <v>0</v>
      </c>
      <c r="O33">
        <f>SWG_08!S9</f>
        <v>0</v>
      </c>
      <c r="P33">
        <f>SWG_08!T9</f>
        <v>18</v>
      </c>
      <c r="Q33">
        <f>SWG_08!U9</f>
        <v>18</v>
      </c>
      <c r="R33">
        <f>SWG_08!V9</f>
        <v>18</v>
      </c>
      <c r="S33">
        <f>SWG_08!W9</f>
        <v>6</v>
      </c>
      <c r="T33">
        <f>SWG_08!X9</f>
        <v>8</v>
      </c>
      <c r="U33">
        <f>SWG_08!Y9</f>
        <v>8</v>
      </c>
      <c r="V33">
        <f>SWG_08!Z9</f>
        <v>0</v>
      </c>
      <c r="W33">
        <f>SWG_08!AA9</f>
        <v>0</v>
      </c>
      <c r="X33">
        <f>SWG_08!AB9</f>
        <v>0</v>
      </c>
      <c r="Y33">
        <f>SWG_08!AC9</f>
        <v>0</v>
      </c>
      <c r="Z33">
        <f>SWG_08!AD9</f>
        <v>16</v>
      </c>
      <c r="AA33">
        <f>SWG_08!AE9</f>
        <v>0</v>
      </c>
      <c r="AB33">
        <f>SWG_08!AF9</f>
        <v>0</v>
      </c>
    </row>
    <row r="34" spans="1:28" ht="12.75">
      <c r="A34" s="33">
        <v>5</v>
      </c>
      <c r="B34">
        <f>SWG_05!D9</f>
        <v>11</v>
      </c>
      <c r="C34">
        <f>SWG_05!E9</f>
        <v>11</v>
      </c>
      <c r="D34">
        <f>SWG_05!F9</f>
        <v>11</v>
      </c>
      <c r="E34">
        <f>SWG_05!G9</f>
        <v>11</v>
      </c>
      <c r="F34">
        <f>SWG_05!I9</f>
        <v>11</v>
      </c>
      <c r="G34">
        <f>SWG_05!J9</f>
        <v>0</v>
      </c>
      <c r="H34">
        <f>SWG_05!K9</f>
        <v>11</v>
      </c>
      <c r="I34">
        <f>SWG_05!L9</f>
        <v>0</v>
      </c>
      <c r="J34">
        <f>SWG_05!M9</f>
        <v>0</v>
      </c>
      <c r="K34">
        <f>SWG_05!N9</f>
        <v>5</v>
      </c>
      <c r="L34">
        <f>SWG_05!O9</f>
        <v>0</v>
      </c>
      <c r="M34">
        <f>SWG_05!P9</f>
        <v>11</v>
      </c>
      <c r="N34">
        <f>SWG_05!Q9</f>
        <v>0</v>
      </c>
      <c r="O34">
        <f>SWG_05!R9</f>
        <v>0</v>
      </c>
      <c r="P34">
        <f>SWG_05!S9</f>
        <v>11</v>
      </c>
      <c r="Q34">
        <f>SWG_05!T9</f>
        <v>11</v>
      </c>
      <c r="R34">
        <f>SWG_05!U9</f>
        <v>11</v>
      </c>
      <c r="S34">
        <f>SWG_05!V9</f>
        <v>0</v>
      </c>
      <c r="T34">
        <f>SWG_05!W9</f>
        <v>11</v>
      </c>
      <c r="U34">
        <f>SWG_05!X9</f>
        <v>11</v>
      </c>
      <c r="V34">
        <f>SWG_05!Y9</f>
        <v>1</v>
      </c>
      <c r="W34">
        <f>SWG_05!Z9</f>
        <v>1</v>
      </c>
      <c r="X34">
        <f>SWG_05!AA9</f>
        <v>1</v>
      </c>
      <c r="Y34">
        <f>SWG_05!AB9</f>
        <v>10</v>
      </c>
      <c r="Z34">
        <f>SWG_05!AC9</f>
        <v>0</v>
      </c>
      <c r="AA34">
        <f>SWG_05!AD9</f>
        <v>10</v>
      </c>
      <c r="AB34">
        <f>SWG_05!AE9</f>
        <v>0</v>
      </c>
    </row>
    <row r="35" spans="1:28" ht="12.75">
      <c r="A35" s="33">
        <v>4</v>
      </c>
      <c r="B35">
        <f>SWG_04!D9</f>
        <v>13</v>
      </c>
      <c r="C35">
        <f>SWG_04!E9</f>
        <v>11</v>
      </c>
      <c r="D35">
        <f>SWG_04!F9</f>
        <v>13</v>
      </c>
      <c r="E35">
        <f>SWG_04!G9</f>
        <v>13</v>
      </c>
      <c r="F35">
        <f>SWG_04!I9</f>
        <v>13</v>
      </c>
      <c r="G35">
        <f>SWG_04!J9</f>
        <v>0</v>
      </c>
      <c r="H35">
        <f>SWG_04!K9</f>
        <v>13</v>
      </c>
      <c r="I35">
        <f>SWG_04!L9</f>
        <v>0</v>
      </c>
      <c r="J35">
        <f>SWG_04!M9</f>
        <v>0</v>
      </c>
      <c r="K35">
        <f>SWG_04!N9</f>
        <v>5</v>
      </c>
      <c r="L35">
        <f>SWG_04!O9</f>
        <v>5</v>
      </c>
      <c r="M35">
        <f>SWG_04!Q9</f>
        <v>14</v>
      </c>
      <c r="N35">
        <f>SWG_04!R9</f>
        <v>0</v>
      </c>
      <c r="O35">
        <f>SWG_04!S9</f>
        <v>0</v>
      </c>
      <c r="P35">
        <f>SWG_04!T9</f>
        <v>13</v>
      </c>
      <c r="Q35">
        <f>SWG_04!U9</f>
        <v>13</v>
      </c>
      <c r="R35">
        <f>SWG_04!V9</f>
        <v>13</v>
      </c>
      <c r="S35">
        <f>SWG_04!W9</f>
        <v>0</v>
      </c>
      <c r="T35">
        <f>SWG_04!X9</f>
        <v>13</v>
      </c>
      <c r="U35">
        <f>SWG_04!Y9</f>
        <v>13</v>
      </c>
      <c r="V35">
        <f>SWG_04!Z9</f>
        <v>0</v>
      </c>
      <c r="W35">
        <f>SWG_04!AA9</f>
        <v>0</v>
      </c>
      <c r="X35">
        <f>SWG_04!AB9</f>
        <v>0</v>
      </c>
      <c r="Y35">
        <f>SWG_04!AC9</f>
        <v>13</v>
      </c>
      <c r="Z35">
        <f>SWG_04!AD9</f>
        <v>7</v>
      </c>
      <c r="AA35">
        <f>SWG_04!AE9</f>
        <v>10</v>
      </c>
      <c r="AB35">
        <f>SWG_04!AF9</f>
        <v>0</v>
      </c>
    </row>
    <row r="36" spans="1:28" ht="12.75">
      <c r="A36" s="33">
        <v>3</v>
      </c>
      <c r="B36">
        <f>SWG_03!D9</f>
        <v>23</v>
      </c>
      <c r="C36">
        <f>SWG_03!E9</f>
        <v>14</v>
      </c>
      <c r="D36">
        <f>SWG_03!F9</f>
        <v>23</v>
      </c>
      <c r="E36">
        <f>SWG_03!G9</f>
        <v>20</v>
      </c>
      <c r="F36">
        <f>SWG_03!I9</f>
        <v>23</v>
      </c>
      <c r="G36">
        <f>SWG_03!J9</f>
        <v>0</v>
      </c>
      <c r="H36">
        <f>SWG_03!K9</f>
        <v>23</v>
      </c>
      <c r="I36">
        <f>SWG_03!L9</f>
        <v>0</v>
      </c>
      <c r="J36">
        <f>SWG_03!M9</f>
        <v>0</v>
      </c>
      <c r="K36">
        <f>SWG_03!N9</f>
        <v>6</v>
      </c>
      <c r="L36">
        <f>SWG_03!O9</f>
        <v>10</v>
      </c>
      <c r="M36">
        <f>SWG_03!P9</f>
        <v>24</v>
      </c>
      <c r="N36">
        <f>SWG_03!Q9</f>
        <v>0</v>
      </c>
      <c r="O36">
        <f>SWG_03!R9</f>
        <v>0</v>
      </c>
      <c r="P36">
        <f>SWG_03!S9</f>
        <v>23</v>
      </c>
      <c r="Q36">
        <f>SWG_03!T9</f>
        <v>23</v>
      </c>
      <c r="R36">
        <f>SWG_03!U9</f>
        <v>23</v>
      </c>
      <c r="S36">
        <f>SWG_03!V9</f>
        <v>6</v>
      </c>
      <c r="T36">
        <f>SWG_03!W9</f>
        <v>14</v>
      </c>
      <c r="U36">
        <f>SWG_03!X9</f>
        <v>14</v>
      </c>
      <c r="V36">
        <f>SWG_03!Y9</f>
        <v>0</v>
      </c>
      <c r="W36">
        <f>SWG_03!Z9</f>
        <v>0</v>
      </c>
      <c r="X36">
        <f>SWG_03!AA9</f>
        <v>0</v>
      </c>
      <c r="Y36">
        <f>SWG_03!AB9</f>
        <v>9</v>
      </c>
      <c r="Z36">
        <f>SWG_03!AC9</f>
        <v>10</v>
      </c>
      <c r="AA36">
        <f>SWG_03!AD9</f>
        <v>7</v>
      </c>
      <c r="AB36">
        <f>SWG_03!AE9</f>
        <v>0</v>
      </c>
    </row>
    <row r="37" spans="1:28" ht="12.75">
      <c r="A37" s="33">
        <v>1</v>
      </c>
      <c r="B37">
        <f>SWG_1_Test!D9</f>
        <v>24</v>
      </c>
      <c r="C37">
        <f>SWG_1_Test!E9</f>
        <v>24</v>
      </c>
      <c r="D37">
        <f>SWG_1_Test!F9</f>
        <v>0</v>
      </c>
      <c r="E37">
        <f>SWG_1_Test!G9</f>
        <v>24</v>
      </c>
      <c r="F37">
        <f>SWG_1_Test!I9</f>
        <v>0</v>
      </c>
      <c r="G37">
        <f>SWG_1_Test!J9</f>
        <v>0</v>
      </c>
      <c r="H37">
        <f>SWG_1_Test!K9</f>
        <v>0</v>
      </c>
      <c r="I37">
        <f>SWG_1_Test!L9</f>
        <v>0</v>
      </c>
      <c r="J37">
        <f>SWG_1_Test!M9</f>
        <v>0</v>
      </c>
      <c r="K37">
        <f>SWG_1_Test!N9</f>
        <v>0</v>
      </c>
      <c r="L37">
        <f>SWG_1_Test!O9</f>
        <v>0</v>
      </c>
      <c r="M37">
        <f>SWG_1_Test!P9</f>
        <v>22</v>
      </c>
      <c r="N37">
        <f>SWG_1_Test!Q9</f>
        <v>0</v>
      </c>
      <c r="O37">
        <f>SWG_1_Test!R9</f>
        <v>0</v>
      </c>
      <c r="P37">
        <f>SWG_1_Test!S9</f>
        <v>24</v>
      </c>
      <c r="Q37">
        <f>SWG_1_Test!T9</f>
        <v>24</v>
      </c>
      <c r="R37">
        <f>SWG_1_Test!U9</f>
        <v>24</v>
      </c>
      <c r="S37">
        <f>SWG_1_Test!V9</f>
        <v>0</v>
      </c>
      <c r="T37">
        <f>SWG_1_Test!W9</f>
        <v>0</v>
      </c>
      <c r="U37">
        <f>SWG_1_Test!X9</f>
        <v>0</v>
      </c>
      <c r="V37">
        <f>SWG_1_Test!Y9</f>
        <v>0</v>
      </c>
      <c r="W37">
        <f>SWG_1_Test!Z9</f>
        <v>0</v>
      </c>
      <c r="X37">
        <f>SWG_1_Test!AA9</f>
        <v>0</v>
      </c>
      <c r="Y37">
        <f>SWG_1_Test!AB9</f>
        <v>0</v>
      </c>
      <c r="Z37">
        <f>SWG_1_Test!AC9</f>
        <v>0</v>
      </c>
      <c r="AA37">
        <f>SWG_1_Test!AD9</f>
        <v>0</v>
      </c>
      <c r="AB37">
        <f>SWG_1_Test!AE9</f>
        <v>0</v>
      </c>
    </row>
  </sheetData>
  <sheetProtection/>
  <printOptions/>
  <pageMargins left="0.7" right="0.7" top="0.75" bottom="0.75" header="0.3" footer="0.3"/>
  <pageSetup orientation="portrait" paperSize="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W37" sqref="W37"/>
    </sheetView>
  </sheetViews>
  <sheetFormatPr defaultColWidth="11.00390625" defaultRowHeight="12.75"/>
  <cols>
    <col min="3" max="23" width="4.375" style="0" customWidth="1"/>
  </cols>
  <sheetData>
    <row r="1" spans="1:23" ht="69.75">
      <c r="A1" s="80" t="s">
        <v>327</v>
      </c>
      <c r="B1" s="80" t="s">
        <v>328</v>
      </c>
      <c r="C1" s="81" t="s">
        <v>29</v>
      </c>
      <c r="D1" s="81" t="s">
        <v>30</v>
      </c>
      <c r="E1" s="81" t="s">
        <v>31</v>
      </c>
      <c r="F1" s="81" t="s">
        <v>32</v>
      </c>
      <c r="G1" s="81" t="s">
        <v>33</v>
      </c>
      <c r="H1" s="81" t="s">
        <v>35</v>
      </c>
      <c r="I1" s="81" t="s">
        <v>329</v>
      </c>
      <c r="J1" s="81" t="s">
        <v>330</v>
      </c>
      <c r="K1" s="81" t="s">
        <v>16</v>
      </c>
      <c r="L1" s="81" t="s">
        <v>37</v>
      </c>
      <c r="M1" s="81" t="s">
        <v>48</v>
      </c>
      <c r="N1" s="81" t="s">
        <v>331</v>
      </c>
      <c r="O1" s="81" t="s">
        <v>12</v>
      </c>
      <c r="P1" s="81" t="s">
        <v>298</v>
      </c>
      <c r="Q1" s="81" t="s">
        <v>332</v>
      </c>
      <c r="R1" s="81" t="s">
        <v>40</v>
      </c>
      <c r="S1" s="81" t="s">
        <v>41</v>
      </c>
      <c r="T1" s="81" t="s">
        <v>43</v>
      </c>
      <c r="U1" s="81" t="s">
        <v>333</v>
      </c>
      <c r="V1" s="81" t="s">
        <v>334</v>
      </c>
      <c r="W1" s="81" t="s">
        <v>47</v>
      </c>
    </row>
    <row r="2" spans="1:23" ht="12.75">
      <c r="A2" s="80">
        <v>1</v>
      </c>
      <c r="B2" s="80">
        <v>2</v>
      </c>
      <c r="C2" s="80" t="s">
        <v>77</v>
      </c>
      <c r="D2" s="80" t="s">
        <v>77</v>
      </c>
      <c r="E2" s="80"/>
      <c r="F2" s="80" t="s">
        <v>77</v>
      </c>
      <c r="G2" s="80"/>
      <c r="H2" s="80"/>
      <c r="I2" s="80"/>
      <c r="J2" s="80" t="s">
        <v>77</v>
      </c>
      <c r="K2" s="80" t="s">
        <v>77</v>
      </c>
      <c r="L2" s="80" t="s">
        <v>77</v>
      </c>
      <c r="M2" s="80"/>
      <c r="N2" s="80" t="s">
        <v>77</v>
      </c>
      <c r="O2" s="80"/>
      <c r="P2" s="80"/>
      <c r="Q2" s="80"/>
      <c r="R2" s="80"/>
      <c r="S2" s="80"/>
      <c r="T2" s="80"/>
      <c r="U2" s="80" t="s">
        <v>77</v>
      </c>
      <c r="V2" s="80"/>
      <c r="W2" s="80"/>
    </row>
    <row r="3" spans="1:23" ht="12.75">
      <c r="A3" s="80">
        <v>3</v>
      </c>
      <c r="B3" s="80">
        <v>11</v>
      </c>
      <c r="C3" s="80" t="s">
        <v>77</v>
      </c>
      <c r="D3" s="80" t="s">
        <v>77</v>
      </c>
      <c r="E3" s="80" t="s">
        <v>77</v>
      </c>
      <c r="F3" s="80" t="s">
        <v>77</v>
      </c>
      <c r="G3" s="80" t="s">
        <v>77</v>
      </c>
      <c r="H3" s="80" t="s">
        <v>77</v>
      </c>
      <c r="I3" s="80" t="s">
        <v>77</v>
      </c>
      <c r="J3" s="80" t="s">
        <v>77</v>
      </c>
      <c r="K3" s="80" t="s">
        <v>77</v>
      </c>
      <c r="L3" s="80" t="s">
        <v>77</v>
      </c>
      <c r="M3" s="80" t="s">
        <v>77</v>
      </c>
      <c r="N3" s="80" t="s">
        <v>77</v>
      </c>
      <c r="O3" s="80" t="s">
        <v>77</v>
      </c>
      <c r="P3" s="80"/>
      <c r="Q3" s="80" t="s">
        <v>77</v>
      </c>
      <c r="R3" s="80" t="s">
        <v>77</v>
      </c>
      <c r="S3" s="80"/>
      <c r="T3" s="80"/>
      <c r="U3" s="80" t="s">
        <v>77</v>
      </c>
      <c r="V3" s="80" t="s">
        <v>77</v>
      </c>
      <c r="W3" s="80" t="s">
        <v>77</v>
      </c>
    </row>
    <row r="4" spans="1:23" ht="12.75">
      <c r="A4" s="80">
        <v>4</v>
      </c>
      <c r="B4" s="80">
        <v>14</v>
      </c>
      <c r="C4" s="80" t="s">
        <v>77</v>
      </c>
      <c r="D4" s="80" t="s">
        <v>77</v>
      </c>
      <c r="E4" s="80" t="s">
        <v>77</v>
      </c>
      <c r="F4" s="80" t="s">
        <v>77</v>
      </c>
      <c r="G4" s="80" t="s">
        <v>77</v>
      </c>
      <c r="H4" s="80" t="s">
        <v>77</v>
      </c>
      <c r="I4" s="80" t="s">
        <v>77</v>
      </c>
      <c r="J4" s="80" t="s">
        <v>77</v>
      </c>
      <c r="K4" s="80" t="s">
        <v>77</v>
      </c>
      <c r="L4" s="80" t="s">
        <v>77</v>
      </c>
      <c r="M4" s="80" t="s">
        <v>77</v>
      </c>
      <c r="N4" s="80" t="s">
        <v>77</v>
      </c>
      <c r="O4" s="80" t="s">
        <v>77</v>
      </c>
      <c r="P4" s="80"/>
      <c r="Q4" s="80" t="s">
        <v>77</v>
      </c>
      <c r="R4" s="80" t="s">
        <v>77</v>
      </c>
      <c r="S4" s="80" t="s">
        <v>77</v>
      </c>
      <c r="T4" s="80" t="s">
        <v>77</v>
      </c>
      <c r="U4" s="80" t="s">
        <v>77</v>
      </c>
      <c r="V4" s="80" t="s">
        <v>77</v>
      </c>
      <c r="W4" s="80" t="s">
        <v>77</v>
      </c>
    </row>
    <row r="5" spans="1:23" ht="12.75">
      <c r="A5" s="80">
        <v>5</v>
      </c>
      <c r="B5" s="80">
        <v>18</v>
      </c>
      <c r="C5" s="80" t="s">
        <v>77</v>
      </c>
      <c r="D5" s="80" t="s">
        <v>77</v>
      </c>
      <c r="E5" s="80" t="s">
        <v>77</v>
      </c>
      <c r="F5" s="80" t="s">
        <v>77</v>
      </c>
      <c r="G5" s="80" t="s">
        <v>77</v>
      </c>
      <c r="H5" s="80" t="s">
        <v>77</v>
      </c>
      <c r="I5" s="80" t="s">
        <v>77</v>
      </c>
      <c r="J5" s="80" t="s">
        <v>77</v>
      </c>
      <c r="K5" s="80" t="s">
        <v>77</v>
      </c>
      <c r="L5" s="80" t="s">
        <v>77</v>
      </c>
      <c r="M5" s="80" t="s">
        <v>77</v>
      </c>
      <c r="N5" s="80" t="s">
        <v>77</v>
      </c>
      <c r="O5" s="80" t="s">
        <v>77</v>
      </c>
      <c r="P5" s="80"/>
      <c r="Q5" s="80" t="s">
        <v>77</v>
      </c>
      <c r="R5" s="80" t="s">
        <v>77</v>
      </c>
      <c r="S5" s="80" t="s">
        <v>77</v>
      </c>
      <c r="T5" s="80" t="s">
        <v>77</v>
      </c>
      <c r="U5" s="80" t="s">
        <v>77</v>
      </c>
      <c r="V5" s="80"/>
      <c r="W5" s="80" t="s">
        <v>77</v>
      </c>
    </row>
    <row r="6" spans="1:23" ht="12.75">
      <c r="A6" s="80">
        <v>8</v>
      </c>
      <c r="B6" s="80">
        <v>23</v>
      </c>
      <c r="C6" s="80" t="s">
        <v>77</v>
      </c>
      <c r="D6" s="80" t="s">
        <v>77</v>
      </c>
      <c r="E6" s="80" t="s">
        <v>77</v>
      </c>
      <c r="F6" s="80" t="s">
        <v>77</v>
      </c>
      <c r="G6" s="80" t="s">
        <v>77</v>
      </c>
      <c r="H6" s="80" t="s">
        <v>77</v>
      </c>
      <c r="I6" s="80"/>
      <c r="J6" s="80" t="s">
        <v>77</v>
      </c>
      <c r="K6" s="80" t="s">
        <v>77</v>
      </c>
      <c r="L6" s="80" t="s">
        <v>77</v>
      </c>
      <c r="M6" s="80"/>
      <c r="N6" s="80" t="s">
        <v>77</v>
      </c>
      <c r="O6" s="80" t="s">
        <v>77</v>
      </c>
      <c r="P6" s="80"/>
      <c r="Q6" s="80" t="s">
        <v>77</v>
      </c>
      <c r="R6" s="80" t="s">
        <v>77</v>
      </c>
      <c r="S6" s="80"/>
      <c r="T6" s="80"/>
      <c r="U6" s="80"/>
      <c r="V6" s="80" t="s">
        <v>77</v>
      </c>
      <c r="W6" s="80" t="s">
        <v>77</v>
      </c>
    </row>
    <row r="7" spans="1:23" ht="12.75">
      <c r="A7" s="80">
        <v>10</v>
      </c>
      <c r="B7" s="80">
        <v>27</v>
      </c>
      <c r="C7" s="80" t="s">
        <v>77</v>
      </c>
      <c r="D7" s="80" t="s">
        <v>77</v>
      </c>
      <c r="E7" s="80" t="s">
        <v>77</v>
      </c>
      <c r="F7" s="80" t="s">
        <v>77</v>
      </c>
      <c r="G7" s="80" t="s">
        <v>77</v>
      </c>
      <c r="H7" s="80" t="s">
        <v>77</v>
      </c>
      <c r="I7" s="80" t="s">
        <v>77</v>
      </c>
      <c r="J7" s="80" t="s">
        <v>77</v>
      </c>
      <c r="K7" s="80" t="s">
        <v>77</v>
      </c>
      <c r="L7" s="80" t="s">
        <v>77</v>
      </c>
      <c r="M7" s="80" t="s">
        <v>77</v>
      </c>
      <c r="N7" s="80" t="s">
        <v>77</v>
      </c>
      <c r="O7" s="80" t="s">
        <v>77</v>
      </c>
      <c r="P7" s="80"/>
      <c r="Q7" s="80" t="s">
        <v>77</v>
      </c>
      <c r="R7" s="80" t="s">
        <v>77</v>
      </c>
      <c r="S7" s="80"/>
      <c r="T7" s="80"/>
      <c r="U7" s="80"/>
      <c r="V7" s="80"/>
      <c r="W7" s="80" t="s">
        <v>77</v>
      </c>
    </row>
    <row r="8" spans="1:23" ht="12.75">
      <c r="A8" s="80">
        <v>11</v>
      </c>
      <c r="B8" s="80">
        <v>34</v>
      </c>
      <c r="C8" s="80" t="s">
        <v>77</v>
      </c>
      <c r="D8" s="80" t="s">
        <v>77</v>
      </c>
      <c r="E8" s="80" t="s">
        <v>77</v>
      </c>
      <c r="F8" s="80"/>
      <c r="G8" s="80" t="s">
        <v>77</v>
      </c>
      <c r="H8" s="80" t="s">
        <v>77</v>
      </c>
      <c r="I8" s="80"/>
      <c r="J8" s="80" t="s">
        <v>77</v>
      </c>
      <c r="K8" s="80" t="s">
        <v>77</v>
      </c>
      <c r="L8" s="80" t="s">
        <v>77</v>
      </c>
      <c r="M8" s="80"/>
      <c r="N8" s="80" t="s">
        <v>77</v>
      </c>
      <c r="O8" s="80" t="s">
        <v>77</v>
      </c>
      <c r="P8" s="80"/>
      <c r="Q8" s="80" t="s">
        <v>77</v>
      </c>
      <c r="R8" s="80" t="s">
        <v>77</v>
      </c>
      <c r="S8" s="80" t="s">
        <v>77</v>
      </c>
      <c r="T8" s="80" t="s">
        <v>77</v>
      </c>
      <c r="U8" s="80" t="s">
        <v>77</v>
      </c>
      <c r="V8" s="80" t="s">
        <v>77</v>
      </c>
      <c r="W8" s="80" t="s">
        <v>77</v>
      </c>
    </row>
    <row r="9" spans="1:23" ht="12.75">
      <c r="A9" s="80">
        <v>14</v>
      </c>
      <c r="B9" s="80">
        <v>41</v>
      </c>
      <c r="C9" s="80" t="s">
        <v>77</v>
      </c>
      <c r="D9" s="80" t="s">
        <v>77</v>
      </c>
      <c r="E9" s="80" t="s">
        <v>77</v>
      </c>
      <c r="F9" s="80" t="s">
        <v>77</v>
      </c>
      <c r="G9" s="80"/>
      <c r="H9" s="80" t="s">
        <v>77</v>
      </c>
      <c r="I9" s="80" t="s">
        <v>77</v>
      </c>
      <c r="J9" s="80" t="s">
        <v>77</v>
      </c>
      <c r="K9" s="80" t="s">
        <v>77</v>
      </c>
      <c r="L9" s="80" t="s">
        <v>77</v>
      </c>
      <c r="M9" s="80" t="s">
        <v>77</v>
      </c>
      <c r="N9" s="80" t="s">
        <v>77</v>
      </c>
      <c r="O9" s="80" t="s">
        <v>77</v>
      </c>
      <c r="P9" s="80"/>
      <c r="Q9" s="80" t="s">
        <v>77</v>
      </c>
      <c r="R9" s="80" t="s">
        <v>77</v>
      </c>
      <c r="S9" s="80"/>
      <c r="T9" s="80"/>
      <c r="U9" s="80" t="s">
        <v>77</v>
      </c>
      <c r="V9" s="80" t="s">
        <v>77</v>
      </c>
      <c r="W9" s="80" t="s">
        <v>77</v>
      </c>
    </row>
    <row r="10" spans="1:23" ht="12.75">
      <c r="A10" s="80">
        <v>16</v>
      </c>
      <c r="B10" s="80">
        <v>47</v>
      </c>
      <c r="C10" s="80" t="s">
        <v>77</v>
      </c>
      <c r="D10" s="80" t="s">
        <v>77</v>
      </c>
      <c r="E10" s="80" t="s">
        <v>77</v>
      </c>
      <c r="F10" s="80"/>
      <c r="G10" s="80" t="s">
        <v>77</v>
      </c>
      <c r="H10" s="80" t="s">
        <v>77</v>
      </c>
      <c r="I10" s="80"/>
      <c r="J10" s="80" t="s">
        <v>77</v>
      </c>
      <c r="K10" s="80" t="s">
        <v>77</v>
      </c>
      <c r="L10" s="80" t="s">
        <v>77</v>
      </c>
      <c r="M10" s="80"/>
      <c r="N10" s="80" t="s">
        <v>77</v>
      </c>
      <c r="O10" s="80" t="s">
        <v>77</v>
      </c>
      <c r="P10" s="80"/>
      <c r="Q10" s="80" t="s">
        <v>77</v>
      </c>
      <c r="R10" s="80" t="s">
        <v>77</v>
      </c>
      <c r="S10" s="80" t="s">
        <v>77</v>
      </c>
      <c r="T10" s="80" t="s">
        <v>77</v>
      </c>
      <c r="U10" s="80" t="s">
        <v>77</v>
      </c>
      <c r="V10" s="80"/>
      <c r="W10" s="80" t="s">
        <v>77</v>
      </c>
    </row>
    <row r="11" spans="1:23" ht="12.75">
      <c r="A11" s="80">
        <v>18</v>
      </c>
      <c r="B11" s="80">
        <v>49</v>
      </c>
      <c r="C11" s="80" t="s">
        <v>77</v>
      </c>
      <c r="D11" s="80" t="s">
        <v>77</v>
      </c>
      <c r="E11" s="80" t="s">
        <v>77</v>
      </c>
      <c r="F11" s="80"/>
      <c r="G11" s="80" t="s">
        <v>77</v>
      </c>
      <c r="H11" s="80" t="s">
        <v>77</v>
      </c>
      <c r="I11" s="80"/>
      <c r="J11" s="80" t="s">
        <v>77</v>
      </c>
      <c r="K11" s="80" t="s">
        <v>77</v>
      </c>
      <c r="L11" s="80" t="s">
        <v>77</v>
      </c>
      <c r="M11" s="80" t="s">
        <v>77</v>
      </c>
      <c r="N11" s="80" t="s">
        <v>77</v>
      </c>
      <c r="O11" s="80" t="s">
        <v>77</v>
      </c>
      <c r="P11" s="80"/>
      <c r="Q11" s="80" t="s">
        <v>77</v>
      </c>
      <c r="R11" s="80" t="s">
        <v>77</v>
      </c>
      <c r="S11" s="80"/>
      <c r="T11" s="80"/>
      <c r="U11" s="80" t="s">
        <v>77</v>
      </c>
      <c r="V11" s="80" t="s">
        <v>77</v>
      </c>
      <c r="W11" s="80" t="s">
        <v>77</v>
      </c>
    </row>
    <row r="12" spans="1:23" ht="12.75">
      <c r="A12" s="80">
        <v>19</v>
      </c>
      <c r="B12" s="80">
        <v>51</v>
      </c>
      <c r="C12" s="80" t="s">
        <v>77</v>
      </c>
      <c r="D12" s="80" t="s">
        <v>77</v>
      </c>
      <c r="E12" s="80" t="s">
        <v>77</v>
      </c>
      <c r="F12" s="80"/>
      <c r="G12" s="80"/>
      <c r="H12" s="80" t="s">
        <v>77</v>
      </c>
      <c r="I12" s="80" t="s">
        <v>77</v>
      </c>
      <c r="J12" s="80" t="s">
        <v>77</v>
      </c>
      <c r="K12" s="80" t="s">
        <v>77</v>
      </c>
      <c r="L12" s="80" t="s">
        <v>77</v>
      </c>
      <c r="M12" s="80" t="s">
        <v>77</v>
      </c>
      <c r="N12" s="80" t="s">
        <v>77</v>
      </c>
      <c r="O12" s="80"/>
      <c r="P12" s="80"/>
      <c r="Q12" s="80" t="s">
        <v>77</v>
      </c>
      <c r="R12" s="80" t="s">
        <v>77</v>
      </c>
      <c r="S12" s="80"/>
      <c r="T12" s="80"/>
      <c r="U12" s="80" t="s">
        <v>77</v>
      </c>
      <c r="V12" s="80" t="s">
        <v>77</v>
      </c>
      <c r="W12" s="80" t="s">
        <v>77</v>
      </c>
    </row>
    <row r="13" spans="1:23" ht="12.75">
      <c r="A13" s="80">
        <v>20</v>
      </c>
      <c r="B13" s="80">
        <v>53</v>
      </c>
      <c r="C13" s="80" t="s">
        <v>77</v>
      </c>
      <c r="D13" s="80" t="s">
        <v>77</v>
      </c>
      <c r="E13" s="80" t="s">
        <v>77</v>
      </c>
      <c r="F13" s="80"/>
      <c r="G13" s="80"/>
      <c r="H13" s="80" t="s">
        <v>77</v>
      </c>
      <c r="I13" s="80" t="s">
        <v>77</v>
      </c>
      <c r="J13" s="80" t="s">
        <v>77</v>
      </c>
      <c r="K13" s="80" t="s">
        <v>77</v>
      </c>
      <c r="L13" s="80" t="s">
        <v>77</v>
      </c>
      <c r="M13" s="80" t="s">
        <v>77</v>
      </c>
      <c r="N13" s="80" t="s">
        <v>77</v>
      </c>
      <c r="O13" s="80" t="s">
        <v>77</v>
      </c>
      <c r="P13" s="80"/>
      <c r="Q13" s="80" t="s">
        <v>77</v>
      </c>
      <c r="R13" s="80" t="s">
        <v>77</v>
      </c>
      <c r="S13" s="80"/>
      <c r="T13" s="80"/>
      <c r="U13" s="80" t="s">
        <v>77</v>
      </c>
      <c r="V13" s="80" t="s">
        <v>77</v>
      </c>
      <c r="W13" s="80" t="s">
        <v>77</v>
      </c>
    </row>
    <row r="14" spans="1:23" ht="12.75">
      <c r="A14" s="80">
        <v>21</v>
      </c>
      <c r="B14" s="80">
        <v>58</v>
      </c>
      <c r="C14" s="80" t="s">
        <v>77</v>
      </c>
      <c r="D14" s="80" t="s">
        <v>77</v>
      </c>
      <c r="E14" s="80" t="s">
        <v>77</v>
      </c>
      <c r="F14" s="80"/>
      <c r="G14" s="80" t="s">
        <v>77</v>
      </c>
      <c r="H14" s="80" t="s">
        <v>77</v>
      </c>
      <c r="I14" s="80" t="s">
        <v>77</v>
      </c>
      <c r="J14" s="80" t="s">
        <v>77</v>
      </c>
      <c r="K14" s="80" t="s">
        <v>77</v>
      </c>
      <c r="L14" s="80" t="s">
        <v>77</v>
      </c>
      <c r="M14" s="80"/>
      <c r="N14" s="80" t="s">
        <v>77</v>
      </c>
      <c r="O14" s="80" t="s">
        <v>77</v>
      </c>
      <c r="P14" s="80"/>
      <c r="Q14" s="80" t="s">
        <v>77</v>
      </c>
      <c r="R14" s="80" t="s">
        <v>77</v>
      </c>
      <c r="S14" s="80" t="s">
        <v>77</v>
      </c>
      <c r="T14" s="80" t="s">
        <v>77</v>
      </c>
      <c r="U14" s="80" t="s">
        <v>77</v>
      </c>
      <c r="V14" s="80" t="s">
        <v>77</v>
      </c>
      <c r="W14" s="80" t="s">
        <v>77</v>
      </c>
    </row>
    <row r="15" spans="1:23" ht="12.75">
      <c r="A15" s="80">
        <v>25</v>
      </c>
      <c r="B15" s="80">
        <v>68</v>
      </c>
      <c r="C15" s="80" t="s">
        <v>77</v>
      </c>
      <c r="D15" s="80" t="s">
        <v>77</v>
      </c>
      <c r="E15" s="80" t="s">
        <v>77</v>
      </c>
      <c r="F15" s="80"/>
      <c r="G15" s="80" t="s">
        <v>77</v>
      </c>
      <c r="H15" s="80" t="s">
        <v>77</v>
      </c>
      <c r="I15" s="80" t="s">
        <v>77</v>
      </c>
      <c r="J15" s="80" t="s">
        <v>77</v>
      </c>
      <c r="K15" s="80" t="s">
        <v>77</v>
      </c>
      <c r="L15" s="80" t="s">
        <v>77</v>
      </c>
      <c r="M15" s="80" t="s">
        <v>77</v>
      </c>
      <c r="N15" s="80" t="s">
        <v>77</v>
      </c>
      <c r="O15" s="80" t="s">
        <v>77</v>
      </c>
      <c r="P15" s="80"/>
      <c r="Q15" s="80" t="s">
        <v>77</v>
      </c>
      <c r="R15" s="80" t="s">
        <v>77</v>
      </c>
      <c r="S15" s="80" t="s">
        <v>77</v>
      </c>
      <c r="T15" s="80" t="s">
        <v>77</v>
      </c>
      <c r="U15" s="80" t="s">
        <v>77</v>
      </c>
      <c r="V15" s="80" t="s">
        <v>77</v>
      </c>
      <c r="W15" s="80" t="s">
        <v>77</v>
      </c>
    </row>
    <row r="16" spans="1:23" ht="12.75">
      <c r="A16" s="80">
        <v>27</v>
      </c>
      <c r="B16" s="80">
        <v>74</v>
      </c>
      <c r="C16" s="80" t="s">
        <v>77</v>
      </c>
      <c r="D16" s="80" t="s">
        <v>77</v>
      </c>
      <c r="E16" s="80" t="s">
        <v>77</v>
      </c>
      <c r="F16" s="80"/>
      <c r="G16" s="80" t="s">
        <v>77</v>
      </c>
      <c r="H16" s="80" t="s">
        <v>77</v>
      </c>
      <c r="I16" s="80" t="s">
        <v>77</v>
      </c>
      <c r="J16" s="80" t="s">
        <v>77</v>
      </c>
      <c r="K16" s="80" t="s">
        <v>77</v>
      </c>
      <c r="L16" s="80" t="s">
        <v>77</v>
      </c>
      <c r="M16" s="80" t="s">
        <v>77</v>
      </c>
      <c r="N16" s="80" t="s">
        <v>77</v>
      </c>
      <c r="O16" s="80" t="s">
        <v>77</v>
      </c>
      <c r="P16" s="80"/>
      <c r="Q16" s="80" t="s">
        <v>77</v>
      </c>
      <c r="R16" s="80" t="s">
        <v>77</v>
      </c>
      <c r="S16" s="80" t="s">
        <v>77</v>
      </c>
      <c r="T16" s="80" t="s">
        <v>77</v>
      </c>
      <c r="U16" s="80" t="s">
        <v>77</v>
      </c>
      <c r="V16" s="80"/>
      <c r="W16" s="80" t="s">
        <v>77</v>
      </c>
    </row>
    <row r="17" spans="1:23" ht="12.75">
      <c r="A17" s="80">
        <v>29</v>
      </c>
      <c r="B17" s="80">
        <v>77</v>
      </c>
      <c r="C17" s="80" t="s">
        <v>77</v>
      </c>
      <c r="D17" s="80" t="s">
        <v>77</v>
      </c>
      <c r="E17" s="80" t="s">
        <v>77</v>
      </c>
      <c r="F17" s="80"/>
      <c r="G17" s="80" t="s">
        <v>77</v>
      </c>
      <c r="H17" s="80" t="s">
        <v>77</v>
      </c>
      <c r="I17" s="80" t="s">
        <v>77</v>
      </c>
      <c r="J17" s="80" t="s">
        <v>77</v>
      </c>
      <c r="K17" s="80" t="s">
        <v>77</v>
      </c>
      <c r="L17" s="80" t="s">
        <v>77</v>
      </c>
      <c r="M17" s="80"/>
      <c r="N17" s="80" t="s">
        <v>77</v>
      </c>
      <c r="O17" s="80" t="s">
        <v>77</v>
      </c>
      <c r="P17" s="80" t="s">
        <v>77</v>
      </c>
      <c r="Q17" s="80" t="s">
        <v>77</v>
      </c>
      <c r="R17" s="80" t="s">
        <v>77</v>
      </c>
      <c r="S17" s="80" t="s">
        <v>77</v>
      </c>
      <c r="T17" s="80" t="s">
        <v>77</v>
      </c>
      <c r="U17" s="80" t="s">
        <v>77</v>
      </c>
      <c r="V17" s="80" t="s">
        <v>77</v>
      </c>
      <c r="W17" s="80" t="s">
        <v>77</v>
      </c>
    </row>
    <row r="18" spans="1:23" ht="12.75">
      <c r="A18" s="80">
        <v>31</v>
      </c>
      <c r="B18" s="80">
        <v>82</v>
      </c>
      <c r="C18" s="80" t="s">
        <v>77</v>
      </c>
      <c r="D18" s="80" t="s">
        <v>77</v>
      </c>
      <c r="E18" s="80" t="s">
        <v>77</v>
      </c>
      <c r="F18" s="80"/>
      <c r="G18" s="80" t="s">
        <v>77</v>
      </c>
      <c r="H18" s="80" t="s">
        <v>77</v>
      </c>
      <c r="I18" s="80"/>
      <c r="J18" s="80" t="s">
        <v>77</v>
      </c>
      <c r="K18" s="80" t="s">
        <v>77</v>
      </c>
      <c r="L18" s="80" t="s">
        <v>77</v>
      </c>
      <c r="M18" s="80"/>
      <c r="N18" s="80" t="s">
        <v>77</v>
      </c>
      <c r="O18" s="80" t="s">
        <v>77</v>
      </c>
      <c r="P18" s="80"/>
      <c r="Q18" s="80" t="s">
        <v>77</v>
      </c>
      <c r="R18" s="80" t="s">
        <v>77</v>
      </c>
      <c r="S18" s="80" t="s">
        <v>77</v>
      </c>
      <c r="T18" s="80" t="s">
        <v>77</v>
      </c>
      <c r="U18" s="80"/>
      <c r="V18" s="80"/>
      <c r="W18" s="80" t="s">
        <v>77</v>
      </c>
    </row>
    <row r="19" spans="1:23" ht="12.75">
      <c r="A19" s="80">
        <v>32</v>
      </c>
      <c r="B19" s="80">
        <v>84</v>
      </c>
      <c r="C19" s="80"/>
      <c r="D19" s="80"/>
      <c r="E19" s="80"/>
      <c r="F19" s="80"/>
      <c r="G19" s="80" t="s">
        <v>77</v>
      </c>
      <c r="H19" s="80" t="s">
        <v>77</v>
      </c>
      <c r="I19" s="80"/>
      <c r="J19" s="80" t="s">
        <v>77</v>
      </c>
      <c r="K19" s="80" t="s">
        <v>77</v>
      </c>
      <c r="L19" s="80" t="s">
        <v>77</v>
      </c>
      <c r="M19" s="80"/>
      <c r="N19" s="80" t="s">
        <v>77</v>
      </c>
      <c r="O19" s="80" t="s">
        <v>77</v>
      </c>
      <c r="P19" s="80"/>
      <c r="Q19" s="80" t="s">
        <v>77</v>
      </c>
      <c r="R19" s="80" t="s">
        <v>77</v>
      </c>
      <c r="S19" s="80" t="s">
        <v>77</v>
      </c>
      <c r="T19" s="80" t="s">
        <v>77</v>
      </c>
      <c r="U19" s="80"/>
      <c r="V19" s="80"/>
      <c r="W19" s="80"/>
    </row>
    <row r="20" spans="1:23" ht="12.75">
      <c r="A20" s="80">
        <v>33</v>
      </c>
      <c r="B20" s="80">
        <v>87</v>
      </c>
      <c r="C20" s="80" t="s">
        <v>77</v>
      </c>
      <c r="D20" s="80" t="s">
        <v>77</v>
      </c>
      <c r="E20" s="80" t="s">
        <v>77</v>
      </c>
      <c r="F20" s="80"/>
      <c r="G20" s="80" t="s">
        <v>77</v>
      </c>
      <c r="H20" s="80" t="s">
        <v>77</v>
      </c>
      <c r="I20" s="80" t="s">
        <v>77</v>
      </c>
      <c r="J20" s="80" t="s">
        <v>77</v>
      </c>
      <c r="K20" s="80" t="s">
        <v>77</v>
      </c>
      <c r="L20" s="80" t="s">
        <v>77</v>
      </c>
      <c r="M20" s="80" t="s">
        <v>77</v>
      </c>
      <c r="N20" s="80" t="s">
        <v>77</v>
      </c>
      <c r="O20" s="80" t="s">
        <v>77</v>
      </c>
      <c r="P20" s="80"/>
      <c r="Q20" s="80" t="s">
        <v>77</v>
      </c>
      <c r="R20" s="80" t="s">
        <v>77</v>
      </c>
      <c r="S20" s="80"/>
      <c r="T20" s="80"/>
      <c r="U20" s="80" t="s">
        <v>77</v>
      </c>
      <c r="V20" s="80" t="s">
        <v>77</v>
      </c>
      <c r="W20" s="80" t="s">
        <v>77</v>
      </c>
    </row>
    <row r="21" spans="1:23" ht="12.75">
      <c r="A21" s="80">
        <v>35</v>
      </c>
      <c r="B21" s="80">
        <v>93</v>
      </c>
      <c r="C21" s="80" t="s">
        <v>77</v>
      </c>
      <c r="D21" s="80" t="s">
        <v>77</v>
      </c>
      <c r="E21" s="80" t="s">
        <v>77</v>
      </c>
      <c r="F21" s="80"/>
      <c r="G21" s="80"/>
      <c r="H21" s="80" t="s">
        <v>77</v>
      </c>
      <c r="I21" s="80"/>
      <c r="J21" s="80" t="s">
        <v>77</v>
      </c>
      <c r="K21" s="80" t="s">
        <v>77</v>
      </c>
      <c r="L21" s="80" t="s">
        <v>77</v>
      </c>
      <c r="M21" s="80" t="s">
        <v>77</v>
      </c>
      <c r="N21" s="80" t="s">
        <v>77</v>
      </c>
      <c r="O21" s="80" t="s">
        <v>77</v>
      </c>
      <c r="P21" s="80"/>
      <c r="Q21" s="80" t="s">
        <v>77</v>
      </c>
      <c r="R21" s="80" t="s">
        <v>77</v>
      </c>
      <c r="S21" s="80" t="s">
        <v>77</v>
      </c>
      <c r="T21" s="80" t="s">
        <v>77</v>
      </c>
      <c r="U21" s="80" t="s">
        <v>77</v>
      </c>
      <c r="V21" s="80"/>
      <c r="W21" s="80" t="s">
        <v>77</v>
      </c>
    </row>
    <row r="22" spans="1:23" ht="12.75">
      <c r="A22" s="80">
        <v>36</v>
      </c>
      <c r="B22" s="80">
        <v>98</v>
      </c>
      <c r="C22" s="80" t="s">
        <v>77</v>
      </c>
      <c r="D22" s="80" t="s">
        <v>77</v>
      </c>
      <c r="E22" s="80" t="s">
        <v>77</v>
      </c>
      <c r="F22" s="80"/>
      <c r="G22" s="80" t="s">
        <v>77</v>
      </c>
      <c r="H22" s="80" t="s">
        <v>77</v>
      </c>
      <c r="I22" s="80" t="s">
        <v>77</v>
      </c>
      <c r="J22" s="80" t="s">
        <v>77</v>
      </c>
      <c r="K22" s="80" t="s">
        <v>77</v>
      </c>
      <c r="L22" s="80" t="s">
        <v>77</v>
      </c>
      <c r="M22" s="80" t="s">
        <v>77</v>
      </c>
      <c r="N22" s="80" t="s">
        <v>77</v>
      </c>
      <c r="O22" s="80" t="s">
        <v>77</v>
      </c>
      <c r="P22" s="80"/>
      <c r="Q22" s="80" t="s">
        <v>77</v>
      </c>
      <c r="R22" s="80" t="s">
        <v>77</v>
      </c>
      <c r="S22" s="80" t="s">
        <v>77</v>
      </c>
      <c r="T22" s="80" t="s">
        <v>77</v>
      </c>
      <c r="U22" s="80" t="s">
        <v>77</v>
      </c>
      <c r="V22" s="80" t="s">
        <v>77</v>
      </c>
      <c r="W22" s="80" t="s">
        <v>77</v>
      </c>
    </row>
    <row r="23" spans="1:23" ht="12.75">
      <c r="A23" s="80">
        <v>38</v>
      </c>
      <c r="B23" s="80">
        <v>102</v>
      </c>
      <c r="C23" s="80" t="s">
        <v>77</v>
      </c>
      <c r="D23" s="80" t="s">
        <v>77</v>
      </c>
      <c r="E23" s="80" t="s">
        <v>77</v>
      </c>
      <c r="F23" s="80"/>
      <c r="G23" s="80"/>
      <c r="H23" s="80" t="s">
        <v>77</v>
      </c>
      <c r="I23" s="80"/>
      <c r="J23" s="80" t="s">
        <v>77</v>
      </c>
      <c r="K23" s="80" t="s">
        <v>77</v>
      </c>
      <c r="L23" s="80" t="s">
        <v>77</v>
      </c>
      <c r="M23" s="80" t="s">
        <v>77</v>
      </c>
      <c r="N23" s="80" t="s">
        <v>77</v>
      </c>
      <c r="O23" s="80" t="s">
        <v>77</v>
      </c>
      <c r="P23" s="80"/>
      <c r="Q23" s="80" t="s">
        <v>77</v>
      </c>
      <c r="R23" s="80" t="s">
        <v>77</v>
      </c>
      <c r="S23" s="80" t="s">
        <v>77</v>
      </c>
      <c r="T23" s="80" t="s">
        <v>77</v>
      </c>
      <c r="U23" s="80"/>
      <c r="V23" s="80" t="s">
        <v>77</v>
      </c>
      <c r="W23" s="80" t="s">
        <v>77</v>
      </c>
    </row>
    <row r="24" spans="1:23" ht="12.75">
      <c r="A24" s="80">
        <v>40</v>
      </c>
      <c r="B24" s="80">
        <v>109</v>
      </c>
      <c r="C24" s="80" t="s">
        <v>77</v>
      </c>
      <c r="D24" s="80" t="s">
        <v>77</v>
      </c>
      <c r="E24" s="80" t="s">
        <v>77</v>
      </c>
      <c r="F24" s="80" t="s">
        <v>77</v>
      </c>
      <c r="G24" s="80" t="s">
        <v>77</v>
      </c>
      <c r="H24" s="80" t="s">
        <v>77</v>
      </c>
      <c r="I24" s="80"/>
      <c r="J24" s="80" t="s">
        <v>77</v>
      </c>
      <c r="K24" s="80" t="s">
        <v>77</v>
      </c>
      <c r="L24" s="80" t="s">
        <v>77</v>
      </c>
      <c r="M24" s="80"/>
      <c r="N24" s="80" t="s">
        <v>77</v>
      </c>
      <c r="O24" s="80" t="s">
        <v>77</v>
      </c>
      <c r="P24" s="80"/>
      <c r="Q24" s="80" t="s">
        <v>77</v>
      </c>
      <c r="R24" s="80" t="s">
        <v>77</v>
      </c>
      <c r="S24" s="80" t="s">
        <v>77</v>
      </c>
      <c r="T24" s="80" t="s">
        <v>77</v>
      </c>
      <c r="U24" s="80"/>
      <c r="V24" s="80"/>
      <c r="W24" s="80"/>
    </row>
    <row r="25" spans="1:23" ht="12.75">
      <c r="A25" s="80">
        <v>42</v>
      </c>
      <c r="B25" s="80">
        <v>112</v>
      </c>
      <c r="C25" s="80" t="s">
        <v>77</v>
      </c>
      <c r="D25" s="80" t="s">
        <v>77</v>
      </c>
      <c r="E25" s="80" t="s">
        <v>77</v>
      </c>
      <c r="F25" s="80"/>
      <c r="G25" s="80" t="s">
        <v>77</v>
      </c>
      <c r="H25" s="80" t="s">
        <v>77</v>
      </c>
      <c r="I25" s="80" t="s">
        <v>77</v>
      </c>
      <c r="J25" s="80" t="s">
        <v>77</v>
      </c>
      <c r="K25" s="80" t="s">
        <v>77</v>
      </c>
      <c r="L25" s="80" t="s">
        <v>77</v>
      </c>
      <c r="M25" s="80" t="s">
        <v>77</v>
      </c>
      <c r="N25" s="80" t="s">
        <v>77</v>
      </c>
      <c r="O25" s="80" t="s">
        <v>77</v>
      </c>
      <c r="P25" s="80"/>
      <c r="Q25" s="80" t="s">
        <v>77</v>
      </c>
      <c r="R25" s="80" t="s">
        <v>77</v>
      </c>
      <c r="S25" s="80" t="s">
        <v>77</v>
      </c>
      <c r="T25" s="80" t="s">
        <v>77</v>
      </c>
      <c r="U25" s="80" t="s">
        <v>77</v>
      </c>
      <c r="V25" s="80" t="s">
        <v>77</v>
      </c>
      <c r="W25" s="80" t="s">
        <v>77</v>
      </c>
    </row>
    <row r="26" spans="1:23" ht="12.75">
      <c r="A26" s="80">
        <v>44</v>
      </c>
      <c r="B26" s="80">
        <v>117</v>
      </c>
      <c r="C26" s="80" t="s">
        <v>77</v>
      </c>
      <c r="D26" s="80" t="s">
        <v>77</v>
      </c>
      <c r="E26" s="80" t="s">
        <v>77</v>
      </c>
      <c r="F26" s="80"/>
      <c r="G26" s="80" t="s">
        <v>77</v>
      </c>
      <c r="H26" s="80" t="s">
        <v>77</v>
      </c>
      <c r="I26" s="80" t="s">
        <v>77</v>
      </c>
      <c r="J26" s="80" t="s">
        <v>77</v>
      </c>
      <c r="K26" s="80" t="s">
        <v>77</v>
      </c>
      <c r="L26" s="80" t="s">
        <v>77</v>
      </c>
      <c r="M26" s="80" t="s">
        <v>77</v>
      </c>
      <c r="N26" s="80" t="s">
        <v>77</v>
      </c>
      <c r="O26" s="80" t="s">
        <v>77</v>
      </c>
      <c r="P26" s="80"/>
      <c r="Q26" s="80" t="s">
        <v>77</v>
      </c>
      <c r="R26" s="80" t="s">
        <v>77</v>
      </c>
      <c r="S26" s="80" t="s">
        <v>77</v>
      </c>
      <c r="T26" s="80" t="s">
        <v>77</v>
      </c>
      <c r="U26" s="80" t="s">
        <v>77</v>
      </c>
      <c r="V26" s="80" t="s">
        <v>77</v>
      </c>
      <c r="W26" s="80" t="s">
        <v>77</v>
      </c>
    </row>
    <row r="27" spans="1:23" ht="12.75">
      <c r="A27" s="80">
        <v>45</v>
      </c>
      <c r="B27" s="80">
        <v>122</v>
      </c>
      <c r="C27" s="80" t="s">
        <v>77</v>
      </c>
      <c r="D27" s="80" t="s">
        <v>77</v>
      </c>
      <c r="E27" s="80" t="s">
        <v>77</v>
      </c>
      <c r="F27" s="80"/>
      <c r="G27" s="80"/>
      <c r="H27" s="80" t="s">
        <v>77</v>
      </c>
      <c r="I27" s="80" t="s">
        <v>77</v>
      </c>
      <c r="J27" s="80" t="s">
        <v>77</v>
      </c>
      <c r="K27" s="80" t="s">
        <v>77</v>
      </c>
      <c r="L27" s="80" t="s">
        <v>77</v>
      </c>
      <c r="M27" s="80" t="s">
        <v>77</v>
      </c>
      <c r="N27" s="80" t="s">
        <v>77</v>
      </c>
      <c r="O27" s="80" t="s">
        <v>77</v>
      </c>
      <c r="P27" s="80" t="s">
        <v>77</v>
      </c>
      <c r="Q27" s="80" t="s">
        <v>77</v>
      </c>
      <c r="R27" s="80" t="s">
        <v>77</v>
      </c>
      <c r="S27" s="80" t="s">
        <v>77</v>
      </c>
      <c r="T27" s="80" t="s">
        <v>77</v>
      </c>
      <c r="U27" s="80" t="s">
        <v>77</v>
      </c>
      <c r="V27" s="80" t="s">
        <v>77</v>
      </c>
      <c r="W27" s="80" t="s">
        <v>77</v>
      </c>
    </row>
    <row r="28" spans="1:23" ht="12.75">
      <c r="A28" s="80">
        <v>46</v>
      </c>
      <c r="B28" s="80">
        <v>125</v>
      </c>
      <c r="C28" s="80" t="s">
        <v>77</v>
      </c>
      <c r="D28" s="80" t="s">
        <v>77</v>
      </c>
      <c r="E28" s="80" t="s">
        <v>77</v>
      </c>
      <c r="F28" s="80"/>
      <c r="G28" s="80" t="s">
        <v>77</v>
      </c>
      <c r="H28" s="80" t="s">
        <v>77</v>
      </c>
      <c r="I28" s="80"/>
      <c r="J28" s="80" t="s">
        <v>77</v>
      </c>
      <c r="K28" s="80" t="s">
        <v>77</v>
      </c>
      <c r="L28" s="80" t="s">
        <v>77</v>
      </c>
      <c r="M28" s="80" t="s">
        <v>77</v>
      </c>
      <c r="N28" s="80" t="s">
        <v>77</v>
      </c>
      <c r="O28" s="80" t="s">
        <v>77</v>
      </c>
      <c r="P28" s="80"/>
      <c r="Q28" s="80" t="s">
        <v>77</v>
      </c>
      <c r="R28" s="80" t="s">
        <v>77</v>
      </c>
      <c r="S28" s="80" t="s">
        <v>77</v>
      </c>
      <c r="T28" s="80" t="s">
        <v>77</v>
      </c>
      <c r="U28" s="80" t="s">
        <v>77</v>
      </c>
      <c r="V28" s="80" t="s">
        <v>77</v>
      </c>
      <c r="W28" s="80" t="s">
        <v>77</v>
      </c>
    </row>
    <row r="29" spans="1:23" ht="12.75">
      <c r="A29" s="80">
        <v>47</v>
      </c>
      <c r="B29" s="80">
        <v>130</v>
      </c>
      <c r="C29" s="80" t="s">
        <v>77</v>
      </c>
      <c r="D29" s="80" t="s">
        <v>77</v>
      </c>
      <c r="E29" s="80" t="s">
        <v>77</v>
      </c>
      <c r="F29" s="80"/>
      <c r="G29" s="80" t="s">
        <v>77</v>
      </c>
      <c r="H29" s="80" t="s">
        <v>77</v>
      </c>
      <c r="I29" s="80"/>
      <c r="J29" s="80" t="s">
        <v>77</v>
      </c>
      <c r="K29" s="80" t="s">
        <v>77</v>
      </c>
      <c r="L29" s="80" t="s">
        <v>77</v>
      </c>
      <c r="M29" s="80" t="s">
        <v>77</v>
      </c>
      <c r="N29" s="80" t="s">
        <v>77</v>
      </c>
      <c r="O29" s="80" t="s">
        <v>77</v>
      </c>
      <c r="P29" s="80"/>
      <c r="Q29" s="80" t="s">
        <v>77</v>
      </c>
      <c r="R29" s="80" t="s">
        <v>77</v>
      </c>
      <c r="S29" s="80" t="s">
        <v>77</v>
      </c>
      <c r="T29" s="80" t="s">
        <v>77</v>
      </c>
      <c r="U29" s="80" t="s">
        <v>77</v>
      </c>
      <c r="V29" s="80" t="s">
        <v>77</v>
      </c>
      <c r="W29" s="80" t="s">
        <v>77</v>
      </c>
    </row>
    <row r="30" spans="1:23" ht="12.75">
      <c r="A30" s="80">
        <v>48</v>
      </c>
      <c r="B30" s="80">
        <v>134</v>
      </c>
      <c r="C30" s="80"/>
      <c r="D30" s="80"/>
      <c r="E30" s="80"/>
      <c r="F30" s="80" t="s">
        <v>77</v>
      </c>
      <c r="G30" s="80" t="s">
        <v>77</v>
      </c>
      <c r="H30" s="80" t="s">
        <v>77</v>
      </c>
      <c r="I30" s="80"/>
      <c r="J30" s="80" t="s">
        <v>77</v>
      </c>
      <c r="K30" s="80" t="s">
        <v>77</v>
      </c>
      <c r="L30" s="80" t="s">
        <v>77</v>
      </c>
      <c r="M30" s="80" t="s">
        <v>77</v>
      </c>
      <c r="N30" s="80" t="s">
        <v>77</v>
      </c>
      <c r="O30" s="80" t="s">
        <v>77</v>
      </c>
      <c r="P30" s="80"/>
      <c r="Q30" s="80" t="s">
        <v>77</v>
      </c>
      <c r="R30" s="80" t="s">
        <v>77</v>
      </c>
      <c r="S30" s="80" t="s">
        <v>77</v>
      </c>
      <c r="T30" s="80" t="s">
        <v>77</v>
      </c>
      <c r="U30" s="80"/>
      <c r="V30" s="80" t="s">
        <v>77</v>
      </c>
      <c r="W30" s="80" t="s">
        <v>77</v>
      </c>
    </row>
    <row r="31" spans="1:23" ht="12.75">
      <c r="A31" s="80">
        <v>58</v>
      </c>
      <c r="B31" s="80">
        <v>144</v>
      </c>
      <c r="C31" s="80" t="s">
        <v>77</v>
      </c>
      <c r="D31" s="80" t="s">
        <v>77</v>
      </c>
      <c r="E31" s="80" t="s">
        <v>77</v>
      </c>
      <c r="G31" s="80" t="s">
        <v>77</v>
      </c>
      <c r="H31" s="80" t="s">
        <v>77</v>
      </c>
      <c r="I31" s="80" t="s">
        <v>77</v>
      </c>
      <c r="J31" s="80" t="s">
        <v>77</v>
      </c>
      <c r="K31" s="80" t="s">
        <v>77</v>
      </c>
      <c r="L31" s="80" t="s">
        <v>77</v>
      </c>
      <c r="M31" s="80" t="s">
        <v>77</v>
      </c>
      <c r="N31" s="80" t="s">
        <v>77</v>
      </c>
      <c r="O31" s="80" t="s">
        <v>77</v>
      </c>
      <c r="P31" s="80" t="s">
        <v>77</v>
      </c>
      <c r="Q31" s="80" t="s">
        <v>77</v>
      </c>
      <c r="R31" s="80" t="s">
        <v>77</v>
      </c>
      <c r="S31" s="80" t="s">
        <v>77</v>
      </c>
      <c r="T31" s="80" t="s">
        <v>77</v>
      </c>
      <c r="V31" s="80" t="s">
        <v>77</v>
      </c>
      <c r="W31" s="80" t="s">
        <v>77</v>
      </c>
    </row>
    <row r="32" spans="1:23" ht="12.75">
      <c r="A32" s="80">
        <v>63</v>
      </c>
      <c r="B32" s="80">
        <v>156</v>
      </c>
      <c r="C32" s="87" t="s">
        <v>77</v>
      </c>
      <c r="D32" s="87" t="s">
        <v>77</v>
      </c>
      <c r="E32" s="87" t="s">
        <v>77</v>
      </c>
      <c r="G32" s="87" t="s">
        <v>77</v>
      </c>
      <c r="H32" s="87" t="s">
        <v>77</v>
      </c>
      <c r="I32" s="87" t="s">
        <v>77</v>
      </c>
      <c r="J32" s="87" t="s">
        <v>77</v>
      </c>
      <c r="K32" s="87" t="s">
        <v>77</v>
      </c>
      <c r="L32" s="87" t="s">
        <v>77</v>
      </c>
      <c r="M32" s="87" t="s">
        <v>77</v>
      </c>
      <c r="N32" s="87" t="s">
        <v>77</v>
      </c>
      <c r="O32" s="87" t="s">
        <v>77</v>
      </c>
      <c r="Q32" s="87" t="s">
        <v>77</v>
      </c>
      <c r="R32" s="87" t="s">
        <v>77</v>
      </c>
      <c r="S32" s="87" t="s">
        <v>77</v>
      </c>
      <c r="T32" s="87" t="s">
        <v>77</v>
      </c>
      <c r="V32" s="87" t="s">
        <v>77</v>
      </c>
      <c r="W32" s="87" t="s">
        <v>77</v>
      </c>
    </row>
    <row r="33" spans="1:23" ht="12.75">
      <c r="A33" s="80">
        <v>65</v>
      </c>
      <c r="B33" s="80">
        <v>159</v>
      </c>
      <c r="C33" s="87" t="s">
        <v>77</v>
      </c>
      <c r="D33" s="87" t="s">
        <v>77</v>
      </c>
      <c r="E33" s="87" t="s">
        <v>77</v>
      </c>
      <c r="H33" s="87" t="s">
        <v>77</v>
      </c>
      <c r="I33" s="87" t="s">
        <v>77</v>
      </c>
      <c r="J33" s="87" t="s">
        <v>77</v>
      </c>
      <c r="K33" s="87" t="s">
        <v>77</v>
      </c>
      <c r="L33" s="87" t="s">
        <v>77</v>
      </c>
      <c r="M33" s="87" t="s">
        <v>77</v>
      </c>
      <c r="N33" s="87" t="s">
        <v>77</v>
      </c>
      <c r="O33" s="87" t="s">
        <v>77</v>
      </c>
      <c r="Q33" s="87" t="s">
        <v>77</v>
      </c>
      <c r="R33" s="87" t="s">
        <v>77</v>
      </c>
      <c r="S33" s="87" t="s">
        <v>77</v>
      </c>
      <c r="T33" s="87" t="s">
        <v>77</v>
      </c>
      <c r="U33" s="87" t="s">
        <v>77</v>
      </c>
      <c r="V33" s="87" t="s">
        <v>77</v>
      </c>
      <c r="W33" s="87" t="s">
        <v>77</v>
      </c>
    </row>
    <row r="34" spans="1:23" ht="12.75">
      <c r="A34" s="80">
        <v>66</v>
      </c>
      <c r="B34" s="80">
        <v>163</v>
      </c>
      <c r="C34" s="87" t="s">
        <v>77</v>
      </c>
      <c r="D34" s="87" t="s">
        <v>77</v>
      </c>
      <c r="E34" s="87" t="s">
        <v>77</v>
      </c>
      <c r="G34" s="87" t="s">
        <v>77</v>
      </c>
      <c r="H34" s="87" t="s">
        <v>77</v>
      </c>
      <c r="J34" s="87" t="s">
        <v>77</v>
      </c>
      <c r="K34" s="87" t="s">
        <v>77</v>
      </c>
      <c r="L34" s="87" t="s">
        <v>77</v>
      </c>
      <c r="M34" s="87" t="s">
        <v>77</v>
      </c>
      <c r="N34" s="87" t="s">
        <v>77</v>
      </c>
      <c r="O34" s="87" t="s">
        <v>77</v>
      </c>
      <c r="Q34" s="87" t="s">
        <v>77</v>
      </c>
      <c r="R34" s="87" t="s">
        <v>77</v>
      </c>
      <c r="S34" s="88" t="s">
        <v>77</v>
      </c>
      <c r="T34" s="87" t="s">
        <v>77</v>
      </c>
      <c r="U34" s="87" t="s">
        <v>77</v>
      </c>
      <c r="V34" s="87" t="s">
        <v>77</v>
      </c>
      <c r="W34" s="87" t="s">
        <v>77</v>
      </c>
    </row>
    <row r="35" spans="1:23" ht="12.75">
      <c r="A35" s="80">
        <v>67</v>
      </c>
      <c r="B35" s="80">
        <v>167</v>
      </c>
      <c r="C35" s="87" t="s">
        <v>77</v>
      </c>
      <c r="D35" s="87" t="s">
        <v>77</v>
      </c>
      <c r="E35" s="87" t="s">
        <v>77</v>
      </c>
      <c r="H35" s="87" t="s">
        <v>77</v>
      </c>
      <c r="J35" s="87" t="s">
        <v>77</v>
      </c>
      <c r="K35" s="87" t="s">
        <v>77</v>
      </c>
      <c r="L35" s="87" t="s">
        <v>77</v>
      </c>
      <c r="M35" s="87" t="s">
        <v>77</v>
      </c>
      <c r="N35" s="87" t="s">
        <v>77</v>
      </c>
      <c r="O35" s="87" t="s">
        <v>77</v>
      </c>
      <c r="Q35" s="87" t="s">
        <v>77</v>
      </c>
      <c r="R35" s="87" t="s">
        <v>77</v>
      </c>
      <c r="U35" s="38" t="s">
        <v>77</v>
      </c>
      <c r="V35" s="87" t="s">
        <v>77</v>
      </c>
      <c r="W35" s="87" t="s">
        <v>77</v>
      </c>
    </row>
    <row r="36" spans="1:23" ht="12.75">
      <c r="A36" s="80">
        <v>68</v>
      </c>
      <c r="B36" s="80">
        <v>169</v>
      </c>
      <c r="C36" s="87" t="s">
        <v>77</v>
      </c>
      <c r="D36" s="87" t="s">
        <v>77</v>
      </c>
      <c r="E36" s="87" t="s">
        <v>77</v>
      </c>
      <c r="G36" s="87" t="s">
        <v>77</v>
      </c>
      <c r="H36" s="87" t="s">
        <v>77</v>
      </c>
      <c r="I36" s="87" t="s">
        <v>77</v>
      </c>
      <c r="J36" s="87" t="s">
        <v>77</v>
      </c>
      <c r="K36" s="87" t="s">
        <v>77</v>
      </c>
      <c r="L36" s="87" t="s">
        <v>77</v>
      </c>
      <c r="M36" s="87" t="s">
        <v>77</v>
      </c>
      <c r="N36" s="87" t="s">
        <v>77</v>
      </c>
      <c r="O36" s="87" t="s">
        <v>77</v>
      </c>
      <c r="Q36" s="87" t="s">
        <v>77</v>
      </c>
      <c r="R36" s="87" t="s">
        <v>77</v>
      </c>
      <c r="S36" s="88" t="s">
        <v>77</v>
      </c>
      <c r="T36" s="87" t="s">
        <v>77</v>
      </c>
      <c r="U36" s="87" t="s">
        <v>77</v>
      </c>
      <c r="V36" s="87" t="s">
        <v>77</v>
      </c>
      <c r="W36" s="87" t="s">
        <v>77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zoomScale="70" zoomScaleNormal="70" zoomScalePageLayoutView="0" workbookViewId="0" topLeftCell="A1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7" width="11.00390625" style="0" customWidth="1"/>
    <col min="18" max="18" width="11.50390625" style="0" customWidth="1"/>
    <col min="19" max="19" width="8.375" style="0" customWidth="1"/>
    <col min="20" max="21" width="8.50390625" style="0" customWidth="1"/>
    <col min="22" max="23" width="7.375" style="0" customWidth="1"/>
    <col min="24" max="24" width="5.50390625" style="0" customWidth="1"/>
    <col min="25" max="30" width="6.50390625" style="0" customWidth="1"/>
    <col min="31" max="31" width="9.125" style="0" customWidth="1"/>
    <col min="32" max="32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I2" s="41" t="s">
        <v>117</v>
      </c>
      <c r="J2" s="41"/>
      <c r="K2" s="29"/>
      <c r="L2" s="29"/>
      <c r="M2" s="29"/>
      <c r="N2" s="29"/>
    </row>
    <row r="3" spans="19:20" ht="12.75">
      <c r="S3" s="5" t="s">
        <v>24</v>
      </c>
      <c r="T3" s="3"/>
    </row>
    <row r="4" spans="1:21" ht="12.75">
      <c r="A4" t="s">
        <v>50</v>
      </c>
      <c r="C4" s="30" t="s">
        <v>146</v>
      </c>
      <c r="Q4" t="s">
        <v>25</v>
      </c>
      <c r="S4" s="5" t="s">
        <v>0</v>
      </c>
      <c r="T4" s="30" t="s">
        <v>1</v>
      </c>
      <c r="U4" s="30"/>
    </row>
    <row r="5" spans="1:19" ht="12.75">
      <c r="A5" t="s">
        <v>9</v>
      </c>
      <c r="C5" s="4">
        <v>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1">
        <v>42755</v>
      </c>
      <c r="S5" s="3"/>
    </row>
    <row r="6" spans="1:3" ht="12.75">
      <c r="A6" t="s">
        <v>51</v>
      </c>
      <c r="C6">
        <v>50</v>
      </c>
    </row>
    <row r="7" spans="1:3" ht="12.75">
      <c r="A7" t="s">
        <v>52</v>
      </c>
      <c r="C7" s="30" t="s">
        <v>147</v>
      </c>
    </row>
    <row r="8" ht="12.75">
      <c r="A8" t="s">
        <v>23</v>
      </c>
    </row>
    <row r="9" spans="4:30" ht="12.75">
      <c r="D9">
        <f>COUNTIF(D14:D37,"x")</f>
        <v>11</v>
      </c>
      <c r="E9">
        <f aca="true" t="shared" si="0" ref="E9:O9">COUNTIF(E14:E37,"x")</f>
        <v>11</v>
      </c>
      <c r="F9">
        <f t="shared" si="0"/>
        <v>11</v>
      </c>
      <c r="G9">
        <f t="shared" si="0"/>
        <v>11</v>
      </c>
      <c r="H9">
        <f t="shared" si="0"/>
        <v>0</v>
      </c>
      <c r="I9">
        <f t="shared" si="0"/>
        <v>11</v>
      </c>
      <c r="K9">
        <f t="shared" si="0"/>
        <v>11</v>
      </c>
      <c r="L9">
        <f t="shared" si="0"/>
        <v>0</v>
      </c>
      <c r="M9">
        <f t="shared" si="0"/>
        <v>0</v>
      </c>
      <c r="N9">
        <f t="shared" si="0"/>
        <v>5</v>
      </c>
      <c r="O9">
        <f t="shared" si="0"/>
        <v>0</v>
      </c>
      <c r="P9">
        <v>11</v>
      </c>
      <c r="R9">
        <f aca="true" t="shared" si="1" ref="R9:AD9">COUNT(R14:R37)</f>
        <v>0</v>
      </c>
      <c r="S9">
        <f t="shared" si="1"/>
        <v>11</v>
      </c>
      <c r="T9">
        <f t="shared" si="1"/>
        <v>11</v>
      </c>
      <c r="U9">
        <f t="shared" si="1"/>
        <v>11</v>
      </c>
      <c r="V9">
        <f t="shared" si="1"/>
        <v>0</v>
      </c>
      <c r="W9">
        <f t="shared" si="1"/>
        <v>11</v>
      </c>
      <c r="X9">
        <f t="shared" si="1"/>
        <v>11</v>
      </c>
      <c r="Y9">
        <f t="shared" si="1"/>
        <v>1</v>
      </c>
      <c r="Z9">
        <f t="shared" si="1"/>
        <v>1</v>
      </c>
      <c r="AA9">
        <f t="shared" si="1"/>
        <v>1</v>
      </c>
      <c r="AB9">
        <f t="shared" si="1"/>
        <v>10</v>
      </c>
      <c r="AC9">
        <f t="shared" si="1"/>
        <v>0</v>
      </c>
      <c r="AD9">
        <f t="shared" si="1"/>
        <v>10</v>
      </c>
    </row>
    <row r="10" spans="4:23" ht="12.75">
      <c r="D10" s="30" t="s">
        <v>28</v>
      </c>
      <c r="Q10" s="2"/>
      <c r="R10" s="12" t="s">
        <v>15</v>
      </c>
      <c r="V10" s="2"/>
      <c r="W10" s="6"/>
    </row>
    <row r="11" spans="4:34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/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19" t="s">
        <v>10</v>
      </c>
      <c r="Q11" s="19" t="s">
        <v>5</v>
      </c>
      <c r="R11" s="19"/>
      <c r="S11" s="13" t="s">
        <v>36</v>
      </c>
      <c r="T11" s="17" t="s">
        <v>37</v>
      </c>
      <c r="U11" s="17" t="s">
        <v>16</v>
      </c>
      <c r="V11" s="17" t="s">
        <v>12</v>
      </c>
      <c r="W11" s="17" t="s">
        <v>38</v>
      </c>
      <c r="X11" s="17" t="s">
        <v>40</v>
      </c>
      <c r="Y11" s="17" t="s">
        <v>41</v>
      </c>
      <c r="Z11" s="14" t="s">
        <v>42</v>
      </c>
      <c r="AA11" s="14" t="s">
        <v>43</v>
      </c>
      <c r="AB11" s="14" t="s">
        <v>44</v>
      </c>
      <c r="AC11" s="14" t="s">
        <v>45</v>
      </c>
      <c r="AD11" s="14" t="s">
        <v>48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3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P12" s="20"/>
      <c r="Q12" s="20" t="s">
        <v>4</v>
      </c>
      <c r="R12" s="20" t="s">
        <v>8</v>
      </c>
      <c r="S12" s="15" t="s">
        <v>18</v>
      </c>
      <c r="T12" s="18" t="s">
        <v>18</v>
      </c>
      <c r="U12" s="18" t="s">
        <v>18</v>
      </c>
      <c r="V12" s="18" t="s">
        <v>22</v>
      </c>
      <c r="W12" s="18" t="s">
        <v>39</v>
      </c>
      <c r="X12" s="18" t="s">
        <v>18</v>
      </c>
      <c r="Y12" s="18" t="s">
        <v>18</v>
      </c>
      <c r="Z12" s="16" t="s">
        <v>17</v>
      </c>
      <c r="AA12" s="16" t="s">
        <v>17</v>
      </c>
      <c r="AB12" s="16" t="s">
        <v>19</v>
      </c>
      <c r="AC12" s="16" t="s">
        <v>46</v>
      </c>
      <c r="AD12" s="16" t="s">
        <v>18</v>
      </c>
      <c r="AE12" s="21"/>
      <c r="AF12" s="14" t="s">
        <v>7</v>
      </c>
      <c r="AG12" s="23" t="s">
        <v>7</v>
      </c>
    </row>
    <row r="13" spans="17:18" s="8" customFormat="1" ht="12.75">
      <c r="Q13" s="9"/>
      <c r="R13" s="9"/>
    </row>
    <row r="14" spans="1:32" ht="12.75">
      <c r="A14">
        <v>1</v>
      </c>
      <c r="B14">
        <v>1</v>
      </c>
      <c r="C14" s="33"/>
      <c r="D14" s="33" t="s">
        <v>77</v>
      </c>
      <c r="E14" s="33" t="s">
        <v>77</v>
      </c>
      <c r="F14" s="33" t="s">
        <v>77</v>
      </c>
      <c r="G14" s="33" t="s">
        <v>77</v>
      </c>
      <c r="H14" s="33">
        <v>180</v>
      </c>
      <c r="I14" s="33" t="s">
        <v>77</v>
      </c>
      <c r="J14" s="33"/>
      <c r="K14" s="33" t="s">
        <v>77</v>
      </c>
      <c r="L14" s="33"/>
      <c r="M14" s="33"/>
      <c r="N14" s="38" t="s">
        <v>77</v>
      </c>
      <c r="O14" s="39"/>
      <c r="P14" s="38" t="s">
        <v>83</v>
      </c>
      <c r="Q14" s="7"/>
      <c r="R14" s="7"/>
      <c r="S14">
        <v>60</v>
      </c>
      <c r="T14">
        <v>60</v>
      </c>
      <c r="U14">
        <v>60</v>
      </c>
      <c r="W14">
        <v>125</v>
      </c>
      <c r="X14">
        <v>60</v>
      </c>
      <c r="AB14">
        <v>500</v>
      </c>
      <c r="AD14">
        <v>60</v>
      </c>
      <c r="AE14" s="33">
        <v>12</v>
      </c>
      <c r="AF14" s="26">
        <v>5.3</v>
      </c>
    </row>
    <row r="15" spans="1:31" s="42" customFormat="1" ht="12.75">
      <c r="A15" s="42">
        <v>2</v>
      </c>
      <c r="B15" s="42">
        <v>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8"/>
      <c r="P15" s="44"/>
      <c r="Q15" s="45"/>
      <c r="R15" s="45"/>
      <c r="AE15" s="43"/>
    </row>
    <row r="16" spans="1:33" s="42" customFormat="1" ht="12.75">
      <c r="A16" s="42">
        <v>3</v>
      </c>
      <c r="B16" s="42">
        <v>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P16" s="44"/>
      <c r="Q16" s="45"/>
      <c r="R16" s="45"/>
      <c r="AE16" s="44"/>
      <c r="AG16" s="42">
        <f>(SUM(S16:AD16)/1000)+AF16</f>
        <v>0</v>
      </c>
    </row>
    <row r="17" spans="1:33" ht="12.75">
      <c r="A17">
        <v>4</v>
      </c>
      <c r="B17">
        <v>4</v>
      </c>
      <c r="C17" s="33"/>
      <c r="D17" s="33" t="s">
        <v>77</v>
      </c>
      <c r="E17" s="33" t="s">
        <v>77</v>
      </c>
      <c r="F17" s="33" t="s">
        <v>77</v>
      </c>
      <c r="G17" s="33" t="s">
        <v>77</v>
      </c>
      <c r="H17" s="33">
        <v>181</v>
      </c>
      <c r="I17" s="33" t="s">
        <v>77</v>
      </c>
      <c r="J17" s="33"/>
      <c r="K17" s="33" t="s">
        <v>77</v>
      </c>
      <c r="L17" s="33"/>
      <c r="M17" s="33"/>
      <c r="N17" s="38" t="s">
        <v>77</v>
      </c>
      <c r="O17" s="39"/>
      <c r="P17" s="38" t="s">
        <v>143</v>
      </c>
      <c r="Q17" s="7"/>
      <c r="R17" s="7"/>
      <c r="S17">
        <v>60</v>
      </c>
      <c r="T17">
        <v>60</v>
      </c>
      <c r="U17">
        <v>60</v>
      </c>
      <c r="W17">
        <v>125</v>
      </c>
      <c r="X17">
        <v>60</v>
      </c>
      <c r="AB17">
        <v>500</v>
      </c>
      <c r="AD17">
        <v>60</v>
      </c>
      <c r="AE17" s="33">
        <v>7</v>
      </c>
      <c r="AF17">
        <v>5.9</v>
      </c>
      <c r="AG17">
        <f aca="true" t="shared" si="2" ref="AG17:AG38">(SUM(S17:AD17)/1000)+AF17</f>
        <v>6.825</v>
      </c>
    </row>
    <row r="18" spans="1:33" s="42" customFormat="1" ht="12.75">
      <c r="A18" s="42">
        <v>5</v>
      </c>
      <c r="B18" s="42">
        <v>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8"/>
      <c r="P18" s="44"/>
      <c r="Q18" s="45"/>
      <c r="R18" s="45"/>
      <c r="AE18" s="43"/>
      <c r="AG18" s="42">
        <f t="shared" si="2"/>
        <v>0</v>
      </c>
    </row>
    <row r="19" spans="1:33" ht="12.75">
      <c r="A19">
        <v>6</v>
      </c>
      <c r="B19">
        <v>6</v>
      </c>
      <c r="C19" s="33"/>
      <c r="D19" s="33" t="s">
        <v>77</v>
      </c>
      <c r="E19" s="33" t="s">
        <v>77</v>
      </c>
      <c r="F19" s="33" t="s">
        <v>77</v>
      </c>
      <c r="G19" s="33" t="s">
        <v>77</v>
      </c>
      <c r="H19" s="33">
        <v>182</v>
      </c>
      <c r="I19" s="33" t="s">
        <v>77</v>
      </c>
      <c r="J19" s="33"/>
      <c r="K19" s="33" t="s">
        <v>77</v>
      </c>
      <c r="L19" s="33"/>
      <c r="M19" s="33"/>
      <c r="N19" s="38"/>
      <c r="O19" s="39"/>
      <c r="P19" s="38" t="s">
        <v>86</v>
      </c>
      <c r="Q19" s="7"/>
      <c r="R19" s="7"/>
      <c r="S19">
        <v>60</v>
      </c>
      <c r="T19">
        <v>60</v>
      </c>
      <c r="U19">
        <v>60</v>
      </c>
      <c r="W19">
        <v>125</v>
      </c>
      <c r="X19">
        <v>60</v>
      </c>
      <c r="AB19">
        <v>500</v>
      </c>
      <c r="AD19">
        <v>60</v>
      </c>
      <c r="AE19" s="33">
        <v>16</v>
      </c>
      <c r="AF19">
        <v>6.7</v>
      </c>
      <c r="AG19">
        <f t="shared" si="2"/>
        <v>7.625</v>
      </c>
    </row>
    <row r="20" spans="1:34" s="42" customFormat="1" ht="12.75">
      <c r="A20" s="42">
        <v>7</v>
      </c>
      <c r="B20" s="42">
        <v>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P20" s="44"/>
      <c r="Q20" s="45"/>
      <c r="R20" s="45"/>
      <c r="AE20" s="44"/>
      <c r="AG20" s="42">
        <f t="shared" si="2"/>
        <v>0</v>
      </c>
      <c r="AH20" s="46"/>
    </row>
    <row r="21" spans="1:33" ht="12.75">
      <c r="A21">
        <v>8</v>
      </c>
      <c r="B21">
        <v>8</v>
      </c>
      <c r="C21" s="33"/>
      <c r="D21" s="33" t="s">
        <v>77</v>
      </c>
      <c r="E21" s="33" t="s">
        <v>77</v>
      </c>
      <c r="F21" s="33" t="s">
        <v>77</v>
      </c>
      <c r="G21" s="33" t="s">
        <v>77</v>
      </c>
      <c r="H21" s="33">
        <v>183</v>
      </c>
      <c r="I21" s="33" t="s">
        <v>77</v>
      </c>
      <c r="J21" s="33"/>
      <c r="K21" s="33" t="s">
        <v>77</v>
      </c>
      <c r="L21" s="33"/>
      <c r="M21" s="33"/>
      <c r="N21" s="33"/>
      <c r="P21" s="38" t="s">
        <v>87</v>
      </c>
      <c r="Q21" s="7"/>
      <c r="R21" s="7"/>
      <c r="S21">
        <v>60</v>
      </c>
      <c r="T21">
        <v>60</v>
      </c>
      <c r="U21">
        <v>60</v>
      </c>
      <c r="W21">
        <v>125</v>
      </c>
      <c r="X21">
        <v>60</v>
      </c>
      <c r="AB21">
        <v>500</v>
      </c>
      <c r="AD21">
        <v>60</v>
      </c>
      <c r="AE21" s="38">
        <v>2</v>
      </c>
      <c r="AF21">
        <v>6.7</v>
      </c>
      <c r="AG21">
        <f t="shared" si="2"/>
        <v>7.625</v>
      </c>
    </row>
    <row r="22" spans="1:33" s="42" customFormat="1" ht="12.75">
      <c r="A22" s="42">
        <v>9</v>
      </c>
      <c r="B22" s="42">
        <v>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8"/>
      <c r="P22" s="44"/>
      <c r="Q22" s="45"/>
      <c r="R22" s="45"/>
      <c r="AE22" s="44"/>
      <c r="AG22" s="42">
        <f t="shared" si="2"/>
        <v>0</v>
      </c>
    </row>
    <row r="23" spans="1:33" s="42" customFormat="1" ht="12.75">
      <c r="A23" s="42">
        <v>10</v>
      </c>
      <c r="B23" s="42">
        <v>10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P23" s="44"/>
      <c r="Q23" s="45"/>
      <c r="R23" s="45"/>
      <c r="AE23" s="44"/>
      <c r="AG23" s="42">
        <f t="shared" si="2"/>
        <v>0</v>
      </c>
    </row>
    <row r="24" spans="1:33" ht="12.75">
      <c r="A24">
        <v>11</v>
      </c>
      <c r="B24">
        <v>11</v>
      </c>
      <c r="C24" s="33"/>
      <c r="D24" s="33" t="s">
        <v>77</v>
      </c>
      <c r="E24" s="33" t="s">
        <v>77</v>
      </c>
      <c r="F24" s="33" t="s">
        <v>77</v>
      </c>
      <c r="G24" s="33" t="s">
        <v>77</v>
      </c>
      <c r="H24" s="33">
        <v>184</v>
      </c>
      <c r="I24" s="33" t="s">
        <v>77</v>
      </c>
      <c r="J24" s="33"/>
      <c r="K24" s="33" t="s">
        <v>77</v>
      </c>
      <c r="L24" s="33"/>
      <c r="M24" s="33"/>
      <c r="N24" s="38" t="s">
        <v>77</v>
      </c>
      <c r="O24" s="39"/>
      <c r="P24" s="38" t="s">
        <v>85</v>
      </c>
      <c r="Q24" s="7"/>
      <c r="R24" s="7"/>
      <c r="S24">
        <v>60</v>
      </c>
      <c r="T24">
        <v>60</v>
      </c>
      <c r="U24">
        <v>60</v>
      </c>
      <c r="W24">
        <v>125</v>
      </c>
      <c r="X24">
        <v>60</v>
      </c>
      <c r="AB24">
        <v>500</v>
      </c>
      <c r="AD24">
        <v>60</v>
      </c>
      <c r="AE24" s="38">
        <v>19</v>
      </c>
      <c r="AF24">
        <v>6</v>
      </c>
      <c r="AG24">
        <f t="shared" si="2"/>
        <v>6.925</v>
      </c>
    </row>
    <row r="25" spans="1:33" s="42" customFormat="1" ht="12.75">
      <c r="A25" s="42">
        <v>12</v>
      </c>
      <c r="B25" s="42">
        <v>12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P25" s="44"/>
      <c r="Q25" s="45"/>
      <c r="R25" s="45"/>
      <c r="AE25" s="43"/>
      <c r="AG25" s="42">
        <f t="shared" si="2"/>
        <v>0</v>
      </c>
    </row>
    <row r="26" spans="1:33" s="46" customFormat="1" ht="12.75">
      <c r="A26" s="46">
        <v>13</v>
      </c>
      <c r="B26" s="46">
        <v>13</v>
      </c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P26" s="44"/>
      <c r="Q26" s="47"/>
      <c r="S26" s="42"/>
      <c r="T26" s="42"/>
      <c r="U26" s="42"/>
      <c r="V26" s="42"/>
      <c r="W26" s="42"/>
      <c r="X26" s="42"/>
      <c r="AE26" s="48"/>
      <c r="AF26" s="42"/>
      <c r="AG26" s="42">
        <f t="shared" si="2"/>
        <v>0</v>
      </c>
    </row>
    <row r="27" spans="1:34" s="10" customFormat="1" ht="12.75">
      <c r="A27" s="10">
        <v>14</v>
      </c>
      <c r="B27" s="10">
        <v>14</v>
      </c>
      <c r="C27" s="36"/>
      <c r="D27" s="33" t="s">
        <v>77</v>
      </c>
      <c r="E27" s="33" t="s">
        <v>77</v>
      </c>
      <c r="F27" s="33" t="s">
        <v>77</v>
      </c>
      <c r="G27" s="33" t="s">
        <v>77</v>
      </c>
      <c r="H27" s="33">
        <v>185</v>
      </c>
      <c r="I27" s="33" t="s">
        <v>77</v>
      </c>
      <c r="J27" s="33"/>
      <c r="K27" s="33" t="s">
        <v>77</v>
      </c>
      <c r="L27" s="33"/>
      <c r="M27" s="33"/>
      <c r="N27" s="33"/>
      <c r="P27" s="35" t="s">
        <v>91</v>
      </c>
      <c r="Q27" s="11"/>
      <c r="R27" s="11"/>
      <c r="S27">
        <v>60</v>
      </c>
      <c r="T27">
        <v>60</v>
      </c>
      <c r="U27">
        <v>60</v>
      </c>
      <c r="V27"/>
      <c r="W27">
        <v>125</v>
      </c>
      <c r="X27">
        <v>60</v>
      </c>
      <c r="Y27"/>
      <c r="Z27"/>
      <c r="AA27"/>
      <c r="AB27">
        <v>500</v>
      </c>
      <c r="AC27"/>
      <c r="AD27">
        <v>60</v>
      </c>
      <c r="AE27" s="36">
        <v>6</v>
      </c>
      <c r="AF27">
        <v>8.9</v>
      </c>
      <c r="AG27">
        <f t="shared" si="2"/>
        <v>9.825000000000001</v>
      </c>
      <c r="AH27" s="25"/>
    </row>
    <row r="28" spans="1:34" s="10" customFormat="1" ht="12.75">
      <c r="A28" s="10">
        <v>15</v>
      </c>
      <c r="B28" s="10">
        <v>15</v>
      </c>
      <c r="C28" s="36"/>
      <c r="D28" s="33" t="s">
        <v>77</v>
      </c>
      <c r="E28" s="33" t="s">
        <v>77</v>
      </c>
      <c r="F28" s="33" t="s">
        <v>77</v>
      </c>
      <c r="G28" s="33" t="s">
        <v>77</v>
      </c>
      <c r="H28" s="33">
        <v>186</v>
      </c>
      <c r="I28" s="33" t="s">
        <v>77</v>
      </c>
      <c r="J28" s="33"/>
      <c r="K28" s="33" t="s">
        <v>77</v>
      </c>
      <c r="L28" s="33"/>
      <c r="M28" s="33"/>
      <c r="N28" s="33"/>
      <c r="O28" s="36"/>
      <c r="P28" s="35" t="s">
        <v>95</v>
      </c>
      <c r="Q28" s="11"/>
      <c r="S28">
        <v>60</v>
      </c>
      <c r="T28">
        <v>60</v>
      </c>
      <c r="U28">
        <v>60</v>
      </c>
      <c r="V28"/>
      <c r="W28">
        <v>125</v>
      </c>
      <c r="X28">
        <v>60</v>
      </c>
      <c r="Y28"/>
      <c r="Z28"/>
      <c r="AA28"/>
      <c r="AB28">
        <v>500</v>
      </c>
      <c r="AC28"/>
      <c r="AD28">
        <v>60</v>
      </c>
      <c r="AE28" s="35">
        <v>17</v>
      </c>
      <c r="AF28" s="10">
        <v>7.4</v>
      </c>
      <c r="AG28">
        <f t="shared" si="2"/>
        <v>8.325000000000001</v>
      </c>
      <c r="AH28" s="25"/>
    </row>
    <row r="29" spans="1:33" s="10" customFormat="1" ht="12.75">
      <c r="A29" s="10">
        <v>16</v>
      </c>
      <c r="B29" s="10">
        <v>16</v>
      </c>
      <c r="C29" s="36"/>
      <c r="D29" s="33" t="s">
        <v>77</v>
      </c>
      <c r="E29" s="33" t="s">
        <v>77</v>
      </c>
      <c r="F29" s="33" t="s">
        <v>77</v>
      </c>
      <c r="G29" s="33" t="s">
        <v>77</v>
      </c>
      <c r="H29" s="33">
        <v>187</v>
      </c>
      <c r="I29" s="33" t="s">
        <v>77</v>
      </c>
      <c r="J29" s="33"/>
      <c r="K29" s="33" t="s">
        <v>77</v>
      </c>
      <c r="L29" s="33"/>
      <c r="M29" s="33"/>
      <c r="N29" s="33"/>
      <c r="P29" s="35" t="s">
        <v>148</v>
      </c>
      <c r="Q29" s="11"/>
      <c r="R29" s="11"/>
      <c r="S29">
        <v>60</v>
      </c>
      <c r="T29">
        <v>60</v>
      </c>
      <c r="U29">
        <v>60</v>
      </c>
      <c r="V29"/>
      <c r="W29">
        <v>125</v>
      </c>
      <c r="X29">
        <v>60</v>
      </c>
      <c r="Y29"/>
      <c r="Z29"/>
      <c r="AA29"/>
      <c r="AB29">
        <v>500</v>
      </c>
      <c r="AC29"/>
      <c r="AD29">
        <v>60</v>
      </c>
      <c r="AE29" s="35">
        <v>23</v>
      </c>
      <c r="AF29" s="10">
        <v>8.6</v>
      </c>
      <c r="AG29">
        <f t="shared" si="2"/>
        <v>9.525</v>
      </c>
    </row>
    <row r="30" spans="1:33" s="46" customFormat="1" ht="12.75">
      <c r="A30" s="46">
        <v>17</v>
      </c>
      <c r="B30" s="46">
        <v>17</v>
      </c>
      <c r="C30" s="48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P30" s="44"/>
      <c r="Q30" s="47"/>
      <c r="R30" s="47"/>
      <c r="S30" s="42"/>
      <c r="T30" s="42"/>
      <c r="U30" s="42"/>
      <c r="V30" s="42"/>
      <c r="W30" s="42"/>
      <c r="X30" s="42"/>
      <c r="AE30" s="44"/>
      <c r="AG30" s="42">
        <f t="shared" si="2"/>
        <v>0</v>
      </c>
    </row>
    <row r="31" spans="1:34" s="10" customFormat="1" ht="12.75">
      <c r="A31" s="10">
        <v>18</v>
      </c>
      <c r="B31" s="10">
        <v>18</v>
      </c>
      <c r="C31" s="36"/>
      <c r="D31" s="33" t="s">
        <v>77</v>
      </c>
      <c r="E31" s="33" t="s">
        <v>77</v>
      </c>
      <c r="F31" s="33" t="s">
        <v>77</v>
      </c>
      <c r="G31" s="33" t="s">
        <v>77</v>
      </c>
      <c r="H31" s="33">
        <v>188</v>
      </c>
      <c r="I31" s="33" t="s">
        <v>77</v>
      </c>
      <c r="J31" s="33"/>
      <c r="K31" s="33" t="s">
        <v>77</v>
      </c>
      <c r="L31" s="33"/>
      <c r="M31" s="33"/>
      <c r="N31" s="38" t="s">
        <v>77</v>
      </c>
      <c r="P31" s="35" t="s">
        <v>96</v>
      </c>
      <c r="Q31" s="11"/>
      <c r="R31" s="11"/>
      <c r="S31">
        <v>60</v>
      </c>
      <c r="T31">
        <v>60</v>
      </c>
      <c r="U31">
        <v>60</v>
      </c>
      <c r="V31"/>
      <c r="W31">
        <v>125</v>
      </c>
      <c r="X31">
        <v>60</v>
      </c>
      <c r="Y31"/>
      <c r="Z31"/>
      <c r="AA31"/>
      <c r="AB31">
        <v>500</v>
      </c>
      <c r="AC31"/>
      <c r="AD31">
        <v>60</v>
      </c>
      <c r="AE31" s="35">
        <v>8</v>
      </c>
      <c r="AF31" s="10">
        <v>5</v>
      </c>
      <c r="AG31">
        <f t="shared" si="2"/>
        <v>5.925</v>
      </c>
      <c r="AH31" s="25"/>
    </row>
    <row r="32" spans="1:33" s="46" customFormat="1" ht="12.75">
      <c r="A32" s="46">
        <v>19</v>
      </c>
      <c r="B32" s="46">
        <v>19</v>
      </c>
      <c r="C32" s="4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P32" s="44"/>
      <c r="Q32" s="47"/>
      <c r="R32" s="47"/>
      <c r="S32" s="42"/>
      <c r="T32" s="42"/>
      <c r="U32" s="42"/>
      <c r="V32" s="42"/>
      <c r="W32" s="42"/>
      <c r="X32" s="42"/>
      <c r="AE32" s="44"/>
      <c r="AG32" s="42">
        <f t="shared" si="2"/>
        <v>0</v>
      </c>
    </row>
    <row r="33" spans="1:33" s="10" customFormat="1" ht="12.75">
      <c r="A33" s="10">
        <v>20</v>
      </c>
      <c r="B33" s="10">
        <v>20</v>
      </c>
      <c r="C33" s="36"/>
      <c r="D33" s="33" t="s">
        <v>77</v>
      </c>
      <c r="E33" s="33" t="s">
        <v>77</v>
      </c>
      <c r="F33" s="33" t="s">
        <v>77</v>
      </c>
      <c r="G33" s="33" t="s">
        <v>77</v>
      </c>
      <c r="H33" s="33">
        <v>189</v>
      </c>
      <c r="I33" s="33" t="s">
        <v>77</v>
      </c>
      <c r="J33" s="33"/>
      <c r="K33" s="33" t="s">
        <v>77</v>
      </c>
      <c r="L33" s="33"/>
      <c r="M33" s="33"/>
      <c r="N33" s="33"/>
      <c r="P33" s="35" t="s">
        <v>97</v>
      </c>
      <c r="Q33" s="11"/>
      <c r="R33" s="11"/>
      <c r="S33">
        <v>60</v>
      </c>
      <c r="T33">
        <v>60</v>
      </c>
      <c r="U33">
        <v>60</v>
      </c>
      <c r="V33"/>
      <c r="W33">
        <v>125</v>
      </c>
      <c r="X33">
        <v>60</v>
      </c>
      <c r="Y33"/>
      <c r="Z33"/>
      <c r="AA33"/>
      <c r="AB33">
        <v>500</v>
      </c>
      <c r="AC33"/>
      <c r="AD33">
        <v>60</v>
      </c>
      <c r="AE33" s="35">
        <v>9</v>
      </c>
      <c r="AF33" s="10">
        <v>3.9</v>
      </c>
      <c r="AG33">
        <f t="shared" si="2"/>
        <v>4.825</v>
      </c>
    </row>
    <row r="34" spans="1:33" s="46" customFormat="1" ht="12.75">
      <c r="A34" s="46">
        <v>21</v>
      </c>
      <c r="B34" s="46">
        <v>21</v>
      </c>
      <c r="C34" s="4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8"/>
      <c r="P34" s="44"/>
      <c r="Q34" s="47"/>
      <c r="R34" s="47"/>
      <c r="S34" s="42"/>
      <c r="T34" s="42"/>
      <c r="U34" s="42"/>
      <c r="V34" s="42"/>
      <c r="W34" s="42"/>
      <c r="AE34" s="48"/>
      <c r="AG34" s="42">
        <f t="shared" si="2"/>
        <v>0</v>
      </c>
    </row>
    <row r="35" spans="1:33" s="10" customFormat="1" ht="12.75">
      <c r="A35" s="10">
        <v>22</v>
      </c>
      <c r="B35" s="10">
        <v>22</v>
      </c>
      <c r="C35" s="36"/>
      <c r="D35" s="33" t="s">
        <v>77</v>
      </c>
      <c r="E35" s="33" t="s">
        <v>77</v>
      </c>
      <c r="F35" s="33" t="s">
        <v>77</v>
      </c>
      <c r="G35" s="33" t="s">
        <v>77</v>
      </c>
      <c r="H35" s="33">
        <v>190</v>
      </c>
      <c r="I35" s="33" t="s">
        <v>77</v>
      </c>
      <c r="J35" s="33"/>
      <c r="K35" s="33" t="s">
        <v>77</v>
      </c>
      <c r="L35" s="33"/>
      <c r="M35" s="33"/>
      <c r="N35" s="38" t="s">
        <v>77</v>
      </c>
      <c r="P35" s="35" t="s">
        <v>82</v>
      </c>
      <c r="Q35" s="11"/>
      <c r="R35" s="11"/>
      <c r="S35">
        <v>60</v>
      </c>
      <c r="T35">
        <v>60</v>
      </c>
      <c r="U35">
        <v>60</v>
      </c>
      <c r="V35"/>
      <c r="W35">
        <v>125</v>
      </c>
      <c r="X35">
        <v>60</v>
      </c>
      <c r="Y35">
        <v>60</v>
      </c>
      <c r="Z35">
        <v>15</v>
      </c>
      <c r="AA35">
        <v>15</v>
      </c>
      <c r="AB35"/>
      <c r="AC35"/>
      <c r="AD35"/>
      <c r="AE35" s="36">
        <v>13</v>
      </c>
      <c r="AF35" s="10">
        <v>3</v>
      </c>
      <c r="AG35">
        <f t="shared" si="2"/>
        <v>3.455</v>
      </c>
    </row>
    <row r="36" spans="1:34" s="46" customFormat="1" ht="12.75">
      <c r="A36" s="46">
        <v>23</v>
      </c>
      <c r="B36" s="46">
        <v>23</v>
      </c>
      <c r="C36" s="48"/>
      <c r="D36" s="43"/>
      <c r="E36" s="43"/>
      <c r="F36" s="43"/>
      <c r="G36" s="43"/>
      <c r="H36" s="44"/>
      <c r="I36" s="43"/>
      <c r="J36" s="43"/>
      <c r="K36" s="43"/>
      <c r="L36" s="43"/>
      <c r="M36" s="43"/>
      <c r="N36" s="43"/>
      <c r="P36" s="44"/>
      <c r="Q36" s="47"/>
      <c r="R36" s="47"/>
      <c r="S36" s="42"/>
      <c r="T36" s="42"/>
      <c r="U36" s="42"/>
      <c r="V36" s="42"/>
      <c r="W36" s="42"/>
      <c r="AE36" s="48"/>
      <c r="AG36" s="42">
        <f t="shared" si="2"/>
        <v>0</v>
      </c>
      <c r="AH36" s="50"/>
    </row>
    <row r="37" spans="1:34" s="46" customFormat="1" ht="12.75">
      <c r="A37" s="46">
        <v>24</v>
      </c>
      <c r="B37" s="46">
        <v>24</v>
      </c>
      <c r="C37" s="48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8"/>
      <c r="P37" s="44"/>
      <c r="Q37" s="47"/>
      <c r="R37" s="47"/>
      <c r="S37" s="42"/>
      <c r="T37" s="42"/>
      <c r="U37" s="42"/>
      <c r="V37" s="42"/>
      <c r="AE37" s="44"/>
      <c r="AG37" s="42">
        <f t="shared" si="2"/>
        <v>0</v>
      </c>
      <c r="AH37" s="50"/>
    </row>
    <row r="38" spans="2:33" ht="12.75">
      <c r="B38" s="40"/>
      <c r="P38" s="33"/>
      <c r="W38" s="10"/>
      <c r="X38" s="10"/>
      <c r="Y38" s="10"/>
      <c r="Z38" s="10"/>
      <c r="AA38" s="10"/>
      <c r="AB38" s="10"/>
      <c r="AC38" s="10"/>
      <c r="AD38" s="10"/>
      <c r="AE38" s="35"/>
      <c r="AF38" s="10"/>
      <c r="AG38">
        <f t="shared" si="2"/>
        <v>0</v>
      </c>
    </row>
    <row r="39" ht="12.75">
      <c r="AG39">
        <f>SUM(AG14:AG37)</f>
        <v>70.88</v>
      </c>
    </row>
  </sheetData>
  <sheetProtection/>
  <printOptions/>
  <pageMargins left="0.7" right="0.7" top="0.787401575" bottom="0.7874015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6" width="11.625" style="0" customWidth="1"/>
    <col min="17" max="18" width="11.00390625" style="0" customWidth="1"/>
    <col min="19" max="19" width="11.50390625" style="0" customWidth="1"/>
    <col min="20" max="20" width="8.375" style="0" customWidth="1"/>
    <col min="21" max="22" width="8.50390625" style="0" customWidth="1"/>
    <col min="23" max="24" width="7.375" style="0" customWidth="1"/>
    <col min="25" max="25" width="5.50390625" style="0" customWidth="1"/>
    <col min="26" max="31" width="6.50390625" style="0" customWidth="1"/>
    <col min="32" max="32" width="9.125" style="0" customWidth="1"/>
    <col min="33" max="33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I2" s="41" t="s">
        <v>117</v>
      </c>
      <c r="J2" s="41"/>
      <c r="K2" s="29"/>
      <c r="L2" s="29"/>
      <c r="M2" s="29"/>
      <c r="N2" s="29"/>
    </row>
    <row r="3" spans="20:21" ht="12.75">
      <c r="T3" s="5" t="s">
        <v>24</v>
      </c>
      <c r="U3" s="3"/>
    </row>
    <row r="4" spans="1:22" ht="12.75">
      <c r="A4" t="s">
        <v>50</v>
      </c>
      <c r="C4" s="30" t="s">
        <v>171</v>
      </c>
      <c r="R4" t="s">
        <v>25</v>
      </c>
      <c r="T4" s="5" t="s">
        <v>0</v>
      </c>
      <c r="U4" s="30" t="s">
        <v>1</v>
      </c>
      <c r="V4" s="30"/>
    </row>
    <row r="5" spans="1:20" ht="12.75">
      <c r="A5" t="s">
        <v>9</v>
      </c>
      <c r="C5" s="4">
        <v>23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4"/>
      <c r="R5" s="1">
        <v>42756</v>
      </c>
      <c r="T5" s="3"/>
    </row>
    <row r="6" spans="1:3" ht="12.75">
      <c r="A6" t="s">
        <v>51</v>
      </c>
      <c r="C6">
        <v>70</v>
      </c>
    </row>
    <row r="7" spans="1:3" ht="12.75">
      <c r="A7" t="s">
        <v>52</v>
      </c>
      <c r="C7" s="30">
        <v>3692</v>
      </c>
    </row>
    <row r="8" ht="12.75">
      <c r="A8" t="s">
        <v>23</v>
      </c>
    </row>
    <row r="9" spans="4:31" ht="12.75">
      <c r="D9">
        <f>COUNTIF(D14:D37,"x")</f>
        <v>19</v>
      </c>
      <c r="E9">
        <f aca="true" t="shared" si="0" ref="E9:O9">COUNTIF(E14:E37,"x")</f>
        <v>11</v>
      </c>
      <c r="F9">
        <f t="shared" si="0"/>
        <v>18</v>
      </c>
      <c r="G9">
        <f t="shared" si="0"/>
        <v>18</v>
      </c>
      <c r="H9">
        <f t="shared" si="0"/>
        <v>0</v>
      </c>
      <c r="I9">
        <f t="shared" si="0"/>
        <v>12</v>
      </c>
      <c r="K9">
        <f t="shared" si="0"/>
        <v>18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6</v>
      </c>
      <c r="Q9">
        <v>19</v>
      </c>
      <c r="R9">
        <f aca="true" t="shared" si="1" ref="R9:AE9">COUNT(R14:R37)</f>
        <v>0</v>
      </c>
      <c r="S9">
        <f t="shared" si="1"/>
        <v>0</v>
      </c>
      <c r="T9">
        <f t="shared" si="1"/>
        <v>18</v>
      </c>
      <c r="U9">
        <f t="shared" si="1"/>
        <v>18</v>
      </c>
      <c r="V9">
        <f t="shared" si="1"/>
        <v>18</v>
      </c>
      <c r="W9">
        <f t="shared" si="1"/>
        <v>6</v>
      </c>
      <c r="X9">
        <f t="shared" si="1"/>
        <v>8</v>
      </c>
      <c r="Y9">
        <f t="shared" si="1"/>
        <v>8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16</v>
      </c>
      <c r="AE9">
        <f t="shared" si="1"/>
        <v>0</v>
      </c>
    </row>
    <row r="10" spans="4:24" ht="12.75">
      <c r="D10" s="30" t="s">
        <v>28</v>
      </c>
      <c r="R10" s="2"/>
      <c r="S10" s="12" t="s">
        <v>15</v>
      </c>
      <c r="W10" s="2"/>
      <c r="X10" s="6"/>
    </row>
    <row r="11" spans="4:35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/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37" t="s">
        <v>79</v>
      </c>
      <c r="Q11" s="19" t="s">
        <v>10</v>
      </c>
      <c r="R11" s="19" t="s">
        <v>5</v>
      </c>
      <c r="S11" s="19"/>
      <c r="T11" s="13" t="s">
        <v>36</v>
      </c>
      <c r="U11" s="17" t="s">
        <v>37</v>
      </c>
      <c r="V11" s="17" t="s">
        <v>16</v>
      </c>
      <c r="W11" s="17" t="s">
        <v>12</v>
      </c>
      <c r="X11" s="17" t="s">
        <v>38</v>
      </c>
      <c r="Y11" s="17" t="s">
        <v>40</v>
      </c>
      <c r="Z11" s="17" t="s">
        <v>41</v>
      </c>
      <c r="AA11" s="14" t="s">
        <v>42</v>
      </c>
      <c r="AB11" s="14" t="s">
        <v>43</v>
      </c>
      <c r="AC11" s="14" t="s">
        <v>44</v>
      </c>
      <c r="AD11" s="14" t="s">
        <v>45</v>
      </c>
      <c r="AE11" s="14" t="s">
        <v>48</v>
      </c>
      <c r="AF11" s="19" t="s">
        <v>14</v>
      </c>
      <c r="AG11" s="14" t="s">
        <v>21</v>
      </c>
      <c r="AH11" s="22" t="s">
        <v>6</v>
      </c>
      <c r="AI11" s="27" t="s">
        <v>26</v>
      </c>
    </row>
    <row r="12" spans="1:34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Q12" s="20"/>
      <c r="R12" s="20" t="s">
        <v>4</v>
      </c>
      <c r="S12" s="20" t="s">
        <v>8</v>
      </c>
      <c r="T12" s="15" t="s">
        <v>18</v>
      </c>
      <c r="U12" s="18" t="s">
        <v>18</v>
      </c>
      <c r="V12" s="18" t="s">
        <v>18</v>
      </c>
      <c r="W12" s="18" t="s">
        <v>22</v>
      </c>
      <c r="X12" s="18" t="s">
        <v>39</v>
      </c>
      <c r="Y12" s="18" t="s">
        <v>18</v>
      </c>
      <c r="Z12" s="18" t="s">
        <v>18</v>
      </c>
      <c r="AA12" s="16" t="s">
        <v>17</v>
      </c>
      <c r="AB12" s="16" t="s">
        <v>17</v>
      </c>
      <c r="AC12" s="16" t="s">
        <v>19</v>
      </c>
      <c r="AD12" s="16" t="s">
        <v>46</v>
      </c>
      <c r="AE12" s="16" t="s">
        <v>18</v>
      </c>
      <c r="AF12" s="21"/>
      <c r="AG12" s="14" t="s">
        <v>7</v>
      </c>
      <c r="AH12" s="23" t="s">
        <v>7</v>
      </c>
    </row>
    <row r="13" spans="18:19" s="8" customFormat="1" ht="12.75">
      <c r="R13" s="9"/>
      <c r="S13" s="9"/>
    </row>
    <row r="14" spans="1:33" s="52" customFormat="1" ht="12.75">
      <c r="A14" s="52">
        <v>1</v>
      </c>
      <c r="B14" s="52">
        <v>1</v>
      </c>
      <c r="C14" s="53">
        <v>3692</v>
      </c>
      <c r="D14" s="52" t="s">
        <v>173</v>
      </c>
      <c r="H14" s="53"/>
      <c r="L14" s="53"/>
      <c r="M14" s="53"/>
      <c r="N14" s="35"/>
      <c r="O14" s="36"/>
      <c r="P14" s="53"/>
      <c r="R14" s="54"/>
      <c r="S14" s="54"/>
      <c r="AF14" s="53"/>
      <c r="AG14" s="55"/>
    </row>
    <row r="15" spans="1:32" s="52" customFormat="1" ht="12.75">
      <c r="A15" s="52">
        <v>2</v>
      </c>
      <c r="B15" s="52">
        <v>2</v>
      </c>
      <c r="C15" s="53">
        <v>3039</v>
      </c>
      <c r="D15" s="53" t="s">
        <v>77</v>
      </c>
      <c r="E15" s="53" t="s">
        <v>77</v>
      </c>
      <c r="F15" s="53"/>
      <c r="G15" s="53"/>
      <c r="H15" s="53"/>
      <c r="I15" s="53"/>
      <c r="J15" s="53"/>
      <c r="K15" s="53"/>
      <c r="L15" s="53"/>
      <c r="M15" s="53"/>
      <c r="N15" s="53"/>
      <c r="O15" s="36"/>
      <c r="P15" s="53" t="s">
        <v>77</v>
      </c>
      <c r="Q15" s="35"/>
      <c r="R15" s="54"/>
      <c r="S15" s="54"/>
      <c r="AF15" s="53"/>
    </row>
    <row r="16" spans="1:34" s="52" customFormat="1" ht="12.75">
      <c r="A16" s="52">
        <v>3</v>
      </c>
      <c r="B16" s="52">
        <v>3</v>
      </c>
      <c r="C16" s="53">
        <v>3039</v>
      </c>
      <c r="D16" s="53"/>
      <c r="E16" s="53"/>
      <c r="F16" s="53" t="s">
        <v>77</v>
      </c>
      <c r="G16" s="53" t="s">
        <v>77</v>
      </c>
      <c r="H16" s="53">
        <v>212</v>
      </c>
      <c r="I16" s="53" t="s">
        <v>77</v>
      </c>
      <c r="J16" s="53"/>
      <c r="K16" s="53" t="s">
        <v>77</v>
      </c>
      <c r="L16" s="53">
        <v>139</v>
      </c>
      <c r="M16" s="53"/>
      <c r="N16" s="53"/>
      <c r="P16" s="53"/>
      <c r="Q16" s="35" t="s">
        <v>83</v>
      </c>
      <c r="R16" s="54"/>
      <c r="S16" s="54"/>
      <c r="T16" s="52">
        <v>60</v>
      </c>
      <c r="U16" s="52">
        <v>60</v>
      </c>
      <c r="V16" s="52">
        <v>60</v>
      </c>
      <c r="AD16" s="52">
        <v>1000</v>
      </c>
      <c r="AF16" s="35">
        <v>1</v>
      </c>
      <c r="AG16" s="52">
        <v>7.6</v>
      </c>
      <c r="AH16" s="52">
        <f>(SUM(T16:AE16)/1000)+AG16</f>
        <v>8.78</v>
      </c>
    </row>
    <row r="17" spans="1:34" s="52" customFormat="1" ht="12.75">
      <c r="A17" s="52">
        <v>4</v>
      </c>
      <c r="B17" s="52">
        <v>4</v>
      </c>
      <c r="C17" s="53">
        <v>2790</v>
      </c>
      <c r="D17" s="53" t="s">
        <v>77</v>
      </c>
      <c r="E17" s="53" t="s">
        <v>77</v>
      </c>
      <c r="F17" s="53" t="s">
        <v>77</v>
      </c>
      <c r="G17" s="53" t="s">
        <v>77</v>
      </c>
      <c r="H17" s="53">
        <v>213</v>
      </c>
      <c r="I17" s="53"/>
      <c r="J17" s="53"/>
      <c r="K17" s="53" t="s">
        <v>77</v>
      </c>
      <c r="L17" s="53">
        <v>138</v>
      </c>
      <c r="M17" s="53"/>
      <c r="N17" s="35"/>
      <c r="O17" s="36" t="s">
        <v>77</v>
      </c>
      <c r="P17" s="53"/>
      <c r="Q17" s="35" t="s">
        <v>174</v>
      </c>
      <c r="R17" s="54"/>
      <c r="S17" s="54"/>
      <c r="T17" s="52">
        <v>60</v>
      </c>
      <c r="U17" s="52">
        <v>60</v>
      </c>
      <c r="V17" s="52">
        <v>60</v>
      </c>
      <c r="X17" s="52">
        <v>125</v>
      </c>
      <c r="Y17" s="52">
        <v>60</v>
      </c>
      <c r="AD17" s="52">
        <v>1000</v>
      </c>
      <c r="AF17" s="53">
        <v>11</v>
      </c>
      <c r="AG17" s="52">
        <v>6.4</v>
      </c>
      <c r="AH17" s="52">
        <f aca="true" t="shared" si="2" ref="AH17:AH38">(SUM(T17:AE17)/1000)+AG17</f>
        <v>7.765000000000001</v>
      </c>
    </row>
    <row r="18" spans="1:34" s="52" customFormat="1" ht="12.75">
      <c r="A18" s="52">
        <v>5</v>
      </c>
      <c r="B18" s="52">
        <v>5</v>
      </c>
      <c r="C18" s="53">
        <v>2521</v>
      </c>
      <c r="D18" s="53" t="s">
        <v>77</v>
      </c>
      <c r="E18" s="53"/>
      <c r="F18" s="53" t="s">
        <v>77</v>
      </c>
      <c r="G18" s="53" t="s">
        <v>77</v>
      </c>
      <c r="H18" s="53">
        <v>214</v>
      </c>
      <c r="I18" s="53"/>
      <c r="J18" s="53"/>
      <c r="K18" s="53" t="s">
        <v>77</v>
      </c>
      <c r="L18" s="53">
        <v>137</v>
      </c>
      <c r="M18" s="53"/>
      <c r="N18" s="53"/>
      <c r="O18" s="36"/>
      <c r="P18" s="53"/>
      <c r="Q18" s="35">
        <v>24</v>
      </c>
      <c r="R18" s="54"/>
      <c r="S18" s="54"/>
      <c r="T18" s="52">
        <v>60</v>
      </c>
      <c r="U18" s="52">
        <v>60</v>
      </c>
      <c r="V18" s="52">
        <v>60</v>
      </c>
      <c r="AD18" s="52">
        <v>1000</v>
      </c>
      <c r="AF18" s="53">
        <v>2</v>
      </c>
      <c r="AG18" s="52">
        <v>8.3</v>
      </c>
      <c r="AH18" s="52">
        <f t="shared" si="2"/>
        <v>9.48</v>
      </c>
    </row>
    <row r="19" spans="1:34" s="52" customFormat="1" ht="12.75">
      <c r="A19" s="52">
        <v>6</v>
      </c>
      <c r="B19" s="52">
        <v>6</v>
      </c>
      <c r="C19" s="53">
        <v>2028</v>
      </c>
      <c r="D19" s="53" t="s">
        <v>77</v>
      </c>
      <c r="E19" s="53" t="s">
        <v>77</v>
      </c>
      <c r="F19" s="53" t="s">
        <v>77</v>
      </c>
      <c r="G19" s="53" t="s">
        <v>77</v>
      </c>
      <c r="H19" s="53">
        <v>215</v>
      </c>
      <c r="I19" s="53" t="s">
        <v>77</v>
      </c>
      <c r="J19" s="53"/>
      <c r="K19" s="53" t="s">
        <v>77</v>
      </c>
      <c r="L19" s="53">
        <v>136</v>
      </c>
      <c r="M19" s="53"/>
      <c r="N19" s="35"/>
      <c r="O19" s="36"/>
      <c r="P19" s="53"/>
      <c r="Q19" s="35" t="s">
        <v>184</v>
      </c>
      <c r="R19" s="54"/>
      <c r="S19" s="54"/>
      <c r="T19" s="52">
        <v>60</v>
      </c>
      <c r="U19" s="52">
        <v>60</v>
      </c>
      <c r="V19" s="52">
        <v>60</v>
      </c>
      <c r="X19" s="52">
        <v>125</v>
      </c>
      <c r="Y19" s="52">
        <v>60</v>
      </c>
      <c r="AD19" s="52">
        <v>1000</v>
      </c>
      <c r="AF19" s="53">
        <v>9</v>
      </c>
      <c r="AG19" s="52">
        <v>7.5</v>
      </c>
      <c r="AH19" s="52">
        <f t="shared" si="2"/>
        <v>8.865</v>
      </c>
    </row>
    <row r="20" spans="1:35" s="52" customFormat="1" ht="12.75">
      <c r="A20" s="52">
        <v>7</v>
      </c>
      <c r="B20" s="52">
        <v>7</v>
      </c>
      <c r="C20" s="53">
        <v>1516</v>
      </c>
      <c r="D20" s="53" t="s">
        <v>77</v>
      </c>
      <c r="E20" s="53" t="s">
        <v>77</v>
      </c>
      <c r="F20" s="53" t="s">
        <v>77</v>
      </c>
      <c r="G20" s="53" t="s">
        <v>77</v>
      </c>
      <c r="H20" s="53">
        <v>216</v>
      </c>
      <c r="I20" s="53"/>
      <c r="J20" s="53"/>
      <c r="K20" s="53" t="s">
        <v>77</v>
      </c>
      <c r="L20" s="53">
        <v>135</v>
      </c>
      <c r="M20" s="53"/>
      <c r="N20" s="53"/>
      <c r="O20" s="53" t="s">
        <v>77</v>
      </c>
      <c r="P20" s="53"/>
      <c r="Q20" s="35" t="s">
        <v>157</v>
      </c>
      <c r="R20" s="54"/>
      <c r="S20" s="54"/>
      <c r="T20" s="52">
        <v>60</v>
      </c>
      <c r="U20" s="52">
        <v>60</v>
      </c>
      <c r="V20" s="52">
        <v>60</v>
      </c>
      <c r="X20" s="52">
        <v>125</v>
      </c>
      <c r="Y20" s="52">
        <v>60</v>
      </c>
      <c r="AD20" s="52">
        <v>1000</v>
      </c>
      <c r="AF20" s="35">
        <v>7</v>
      </c>
      <c r="AG20" s="52">
        <v>3.7</v>
      </c>
      <c r="AH20" s="52">
        <f t="shared" si="2"/>
        <v>5.065</v>
      </c>
      <c r="AI20" s="10"/>
    </row>
    <row r="21" spans="1:34" s="52" customFormat="1" ht="12.75">
      <c r="A21" s="52">
        <v>8</v>
      </c>
      <c r="B21" s="52">
        <v>8</v>
      </c>
      <c r="C21" s="53">
        <v>1258</v>
      </c>
      <c r="D21" s="53" t="s">
        <v>77</v>
      </c>
      <c r="E21" s="53" t="s">
        <v>77</v>
      </c>
      <c r="F21" s="53" t="s">
        <v>77</v>
      </c>
      <c r="G21" s="53" t="s">
        <v>77</v>
      </c>
      <c r="H21" s="53">
        <v>217</v>
      </c>
      <c r="I21" s="53" t="s">
        <v>77</v>
      </c>
      <c r="J21" s="53"/>
      <c r="K21" s="53" t="s">
        <v>77</v>
      </c>
      <c r="L21" s="53">
        <v>134</v>
      </c>
      <c r="M21" s="53"/>
      <c r="N21" s="53"/>
      <c r="O21" s="53" t="s">
        <v>77</v>
      </c>
      <c r="P21" s="53"/>
      <c r="Q21" s="35" t="s">
        <v>160</v>
      </c>
      <c r="R21" s="54"/>
      <c r="S21" s="54"/>
      <c r="T21" s="52">
        <v>60</v>
      </c>
      <c r="U21" s="52">
        <v>60</v>
      </c>
      <c r="V21" s="52">
        <v>60</v>
      </c>
      <c r="AD21" s="52">
        <v>1000</v>
      </c>
      <c r="AF21" s="35">
        <v>14</v>
      </c>
      <c r="AG21" s="52">
        <v>6.7</v>
      </c>
      <c r="AH21" s="52">
        <f t="shared" si="2"/>
        <v>7.88</v>
      </c>
    </row>
    <row r="22" spans="1:34" s="52" customFormat="1" ht="12.75">
      <c r="A22" s="52">
        <v>9</v>
      </c>
      <c r="B22" s="52">
        <v>9</v>
      </c>
      <c r="C22" s="53">
        <v>1258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36"/>
      <c r="P22" s="53" t="s">
        <v>77</v>
      </c>
      <c r="Q22" s="35"/>
      <c r="R22" s="54"/>
      <c r="S22" s="54"/>
      <c r="AF22" s="35"/>
      <c r="AH22" s="52">
        <f t="shared" si="2"/>
        <v>0</v>
      </c>
    </row>
    <row r="23" spans="1:34" s="52" customFormat="1" ht="12.75">
      <c r="A23" s="52">
        <v>10</v>
      </c>
      <c r="B23" s="52">
        <v>10</v>
      </c>
      <c r="C23" s="53">
        <v>1011</v>
      </c>
      <c r="D23" s="53" t="s">
        <v>77</v>
      </c>
      <c r="E23" s="53" t="s">
        <v>77</v>
      </c>
      <c r="F23" s="53" t="s">
        <v>77</v>
      </c>
      <c r="G23" s="53" t="s">
        <v>77</v>
      </c>
      <c r="H23" s="53">
        <v>218</v>
      </c>
      <c r="I23" s="53"/>
      <c r="J23" s="53"/>
      <c r="K23" s="53" t="s">
        <v>77</v>
      </c>
      <c r="L23" s="53">
        <v>133</v>
      </c>
      <c r="M23" s="53"/>
      <c r="N23" s="53"/>
      <c r="O23" s="53"/>
      <c r="P23" s="53"/>
      <c r="Q23" s="35" t="s">
        <v>151</v>
      </c>
      <c r="R23" s="54"/>
      <c r="S23" s="54"/>
      <c r="T23" s="52">
        <v>60</v>
      </c>
      <c r="U23" s="52">
        <v>60</v>
      </c>
      <c r="V23" s="52">
        <v>60</v>
      </c>
      <c r="X23" s="52">
        <v>125</v>
      </c>
      <c r="Y23" s="52">
        <v>60</v>
      </c>
      <c r="AD23" s="52">
        <v>1000</v>
      </c>
      <c r="AF23" s="35">
        <v>19</v>
      </c>
      <c r="AG23" s="52">
        <v>7.9</v>
      </c>
      <c r="AH23" s="52">
        <f t="shared" si="2"/>
        <v>9.265</v>
      </c>
    </row>
    <row r="24" spans="1:34" s="52" customFormat="1" ht="12.75">
      <c r="A24" s="52">
        <v>11</v>
      </c>
      <c r="B24" s="52">
        <v>11</v>
      </c>
      <c r="C24" s="53">
        <v>809</v>
      </c>
      <c r="D24" s="53" t="s">
        <v>77</v>
      </c>
      <c r="E24" s="53"/>
      <c r="F24" s="53" t="s">
        <v>77</v>
      </c>
      <c r="G24" s="53" t="s">
        <v>77</v>
      </c>
      <c r="H24" s="53">
        <v>219</v>
      </c>
      <c r="I24" s="53" t="s">
        <v>77</v>
      </c>
      <c r="J24" s="53"/>
      <c r="K24" s="53" t="s">
        <v>77</v>
      </c>
      <c r="L24" s="53">
        <v>132</v>
      </c>
      <c r="M24" s="53"/>
      <c r="N24" s="35"/>
      <c r="O24" s="36"/>
      <c r="P24" s="53"/>
      <c r="Q24" s="35">
        <v>1</v>
      </c>
      <c r="R24" s="54"/>
      <c r="S24" s="54"/>
      <c r="T24" s="52">
        <v>60</v>
      </c>
      <c r="U24" s="52">
        <v>60</v>
      </c>
      <c r="V24" s="52">
        <v>60</v>
      </c>
      <c r="AD24" s="52">
        <v>1000</v>
      </c>
      <c r="AF24" s="35">
        <v>6</v>
      </c>
      <c r="AG24" s="52">
        <v>7</v>
      </c>
      <c r="AH24" s="52">
        <f t="shared" si="2"/>
        <v>8.18</v>
      </c>
    </row>
    <row r="25" spans="1:34" s="52" customFormat="1" ht="12.75">
      <c r="A25" s="52">
        <v>12</v>
      </c>
      <c r="B25" s="52">
        <v>12</v>
      </c>
      <c r="C25" s="53">
        <v>706</v>
      </c>
      <c r="D25" s="53" t="s">
        <v>77</v>
      </c>
      <c r="E25" s="53" t="s">
        <v>77</v>
      </c>
      <c r="F25" s="53" t="s">
        <v>77</v>
      </c>
      <c r="G25" s="53" t="s">
        <v>77</v>
      </c>
      <c r="H25" s="53">
        <v>220</v>
      </c>
      <c r="I25" s="53"/>
      <c r="J25" s="53"/>
      <c r="K25" s="53" t="s">
        <v>77</v>
      </c>
      <c r="L25" s="53">
        <v>131</v>
      </c>
      <c r="M25" s="53"/>
      <c r="N25" s="53"/>
      <c r="P25" s="53"/>
      <c r="Q25" s="35" t="s">
        <v>164</v>
      </c>
      <c r="R25" s="54"/>
      <c r="S25" s="54"/>
      <c r="T25" s="52">
        <v>60</v>
      </c>
      <c r="U25" s="52">
        <v>60</v>
      </c>
      <c r="V25" s="52">
        <v>60</v>
      </c>
      <c r="AF25" s="53">
        <v>4</v>
      </c>
      <c r="AG25" s="52">
        <v>7.9</v>
      </c>
      <c r="AH25" s="52">
        <f t="shared" si="2"/>
        <v>8.08</v>
      </c>
    </row>
    <row r="26" spans="1:34" s="10" customFormat="1" ht="12.75">
      <c r="A26" s="10">
        <v>13</v>
      </c>
      <c r="B26" s="10">
        <v>13</v>
      </c>
      <c r="C26" s="53">
        <v>605</v>
      </c>
      <c r="D26" s="53" t="s">
        <v>77</v>
      </c>
      <c r="E26" s="53"/>
      <c r="F26" s="53" t="s">
        <v>77</v>
      </c>
      <c r="G26" s="53" t="s">
        <v>77</v>
      </c>
      <c r="H26" s="53">
        <v>221</v>
      </c>
      <c r="I26" s="53" t="s">
        <v>77</v>
      </c>
      <c r="J26" s="53"/>
      <c r="K26" s="53" t="s">
        <v>77</v>
      </c>
      <c r="L26" s="53">
        <v>130</v>
      </c>
      <c r="M26" s="53"/>
      <c r="N26" s="53"/>
      <c r="O26" s="35" t="s">
        <v>77</v>
      </c>
      <c r="P26" s="53"/>
      <c r="Q26" s="35">
        <v>50</v>
      </c>
      <c r="R26" s="11"/>
      <c r="T26" s="52">
        <v>60</v>
      </c>
      <c r="U26" s="52">
        <v>60</v>
      </c>
      <c r="V26" s="52">
        <v>60</v>
      </c>
      <c r="W26" s="52"/>
      <c r="X26" s="52"/>
      <c r="Y26" s="52"/>
      <c r="AD26" s="10">
        <v>1000</v>
      </c>
      <c r="AF26" s="36">
        <v>13</v>
      </c>
      <c r="AG26" s="52">
        <v>4.7</v>
      </c>
      <c r="AH26" s="52">
        <f t="shared" si="2"/>
        <v>5.88</v>
      </c>
    </row>
    <row r="27" spans="1:35" s="10" customFormat="1" ht="12.75">
      <c r="A27" s="10">
        <v>14</v>
      </c>
      <c r="B27" s="10">
        <v>14</v>
      </c>
      <c r="C27" s="35">
        <v>405</v>
      </c>
      <c r="D27" s="53" t="s">
        <v>77</v>
      </c>
      <c r="E27" s="53" t="s">
        <v>77</v>
      </c>
      <c r="F27" s="53" t="s">
        <v>77</v>
      </c>
      <c r="G27" s="53" t="s">
        <v>77</v>
      </c>
      <c r="H27" s="53">
        <v>222</v>
      </c>
      <c r="I27" s="53" t="s">
        <v>77</v>
      </c>
      <c r="J27" s="53"/>
      <c r="K27" s="53" t="s">
        <v>77</v>
      </c>
      <c r="L27" s="53">
        <v>129</v>
      </c>
      <c r="M27" s="53"/>
      <c r="N27" s="53"/>
      <c r="P27" s="53"/>
      <c r="Q27" s="35" t="s">
        <v>154</v>
      </c>
      <c r="R27" s="11"/>
      <c r="S27" s="11"/>
      <c r="T27" s="52">
        <v>60</v>
      </c>
      <c r="U27" s="52">
        <v>60</v>
      </c>
      <c r="V27" s="52">
        <v>60</v>
      </c>
      <c r="W27" s="52"/>
      <c r="X27" s="52">
        <v>125</v>
      </c>
      <c r="Y27" s="52">
        <v>60</v>
      </c>
      <c r="Z27" s="52"/>
      <c r="AA27" s="52"/>
      <c r="AB27" s="52"/>
      <c r="AC27" s="52"/>
      <c r="AD27" s="52">
        <v>4000</v>
      </c>
      <c r="AE27" s="52"/>
      <c r="AF27" s="36">
        <v>23</v>
      </c>
      <c r="AG27" s="52">
        <v>5.1</v>
      </c>
      <c r="AH27" s="52">
        <f t="shared" si="2"/>
        <v>9.465</v>
      </c>
      <c r="AI27" s="25"/>
    </row>
    <row r="28" spans="1:35" s="10" customFormat="1" ht="12.75">
      <c r="A28" s="10">
        <v>15</v>
      </c>
      <c r="B28" s="10">
        <v>15</v>
      </c>
      <c r="C28" s="36">
        <v>404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36"/>
      <c r="P28" s="53" t="s">
        <v>77</v>
      </c>
      <c r="Q28" s="35"/>
      <c r="R28" s="1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35"/>
      <c r="AH28" s="52">
        <f t="shared" si="2"/>
        <v>0</v>
      </c>
      <c r="AI28" s="25"/>
    </row>
    <row r="29" spans="1:34" s="10" customFormat="1" ht="12.75">
      <c r="A29" s="10">
        <v>16</v>
      </c>
      <c r="B29" s="10">
        <v>16</v>
      </c>
      <c r="C29" s="36">
        <v>303</v>
      </c>
      <c r="D29" s="53" t="s">
        <v>77</v>
      </c>
      <c r="E29" s="53"/>
      <c r="F29" s="53" t="s">
        <v>77</v>
      </c>
      <c r="G29" s="53" t="s">
        <v>77</v>
      </c>
      <c r="H29" s="53">
        <v>223</v>
      </c>
      <c r="I29" s="53"/>
      <c r="J29" s="53"/>
      <c r="K29" s="53" t="s">
        <v>77</v>
      </c>
      <c r="L29" s="53">
        <v>128</v>
      </c>
      <c r="M29" s="53"/>
      <c r="N29" s="53"/>
      <c r="P29" s="53"/>
      <c r="Q29" s="35" t="s">
        <v>159</v>
      </c>
      <c r="R29" s="11"/>
      <c r="S29" s="11"/>
      <c r="T29" s="52">
        <v>60</v>
      </c>
      <c r="U29" s="52">
        <v>60</v>
      </c>
      <c r="V29" s="52">
        <v>60</v>
      </c>
      <c r="W29" s="52"/>
      <c r="X29" s="52"/>
      <c r="Y29" s="52"/>
      <c r="Z29" s="52"/>
      <c r="AA29" s="52"/>
      <c r="AB29" s="52"/>
      <c r="AC29" s="52"/>
      <c r="AD29" s="52">
        <v>4000</v>
      </c>
      <c r="AE29" s="52"/>
      <c r="AF29" s="35">
        <v>15</v>
      </c>
      <c r="AG29" s="10">
        <v>5.5</v>
      </c>
      <c r="AH29" s="52">
        <f t="shared" si="2"/>
        <v>9.68</v>
      </c>
    </row>
    <row r="30" spans="1:34" s="10" customFormat="1" ht="12.75">
      <c r="A30" s="10">
        <v>17</v>
      </c>
      <c r="B30" s="10">
        <v>17</v>
      </c>
      <c r="C30" s="36">
        <v>253</v>
      </c>
      <c r="D30" s="53" t="s">
        <v>77</v>
      </c>
      <c r="E30" s="53"/>
      <c r="F30" s="53" t="s">
        <v>77</v>
      </c>
      <c r="G30" s="53" t="s">
        <v>77</v>
      </c>
      <c r="H30" s="35">
        <v>224</v>
      </c>
      <c r="I30" s="53" t="s">
        <v>77</v>
      </c>
      <c r="J30" s="53"/>
      <c r="K30" s="53" t="s">
        <v>77</v>
      </c>
      <c r="L30" s="53" t="s">
        <v>172</v>
      </c>
      <c r="M30" s="53"/>
      <c r="N30" s="53"/>
      <c r="O30" s="36" t="s">
        <v>77</v>
      </c>
      <c r="P30" s="53"/>
      <c r="Q30" s="35" t="s">
        <v>155</v>
      </c>
      <c r="R30" s="11"/>
      <c r="S30" s="11"/>
      <c r="T30" s="52">
        <v>60</v>
      </c>
      <c r="U30" s="52">
        <v>60</v>
      </c>
      <c r="V30" s="52">
        <v>60</v>
      </c>
      <c r="W30" s="52"/>
      <c r="X30" s="52">
        <v>125</v>
      </c>
      <c r="Y30" s="52">
        <v>60</v>
      </c>
      <c r="AD30" s="10">
        <v>4000</v>
      </c>
      <c r="AF30" s="35">
        <v>12</v>
      </c>
      <c r="AG30" s="10">
        <v>4</v>
      </c>
      <c r="AH30" s="52">
        <f t="shared" si="2"/>
        <v>8.365</v>
      </c>
    </row>
    <row r="31" spans="1:35" s="10" customFormat="1" ht="12.75">
      <c r="A31" s="10">
        <v>18</v>
      </c>
      <c r="B31" s="10">
        <v>18</v>
      </c>
      <c r="C31" s="36">
        <v>255</v>
      </c>
      <c r="D31" s="53"/>
      <c r="E31" s="53" t="s">
        <v>77</v>
      </c>
      <c r="F31" s="53"/>
      <c r="G31" s="53"/>
      <c r="H31" s="53"/>
      <c r="I31" s="53"/>
      <c r="J31" s="53"/>
      <c r="K31" s="53"/>
      <c r="L31" s="53"/>
      <c r="M31" s="53"/>
      <c r="N31" s="35"/>
      <c r="P31" s="53" t="s">
        <v>77</v>
      </c>
      <c r="Q31" s="35"/>
      <c r="R31" s="11"/>
      <c r="S31" s="1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35"/>
      <c r="AH31" s="52">
        <f t="shared" si="2"/>
        <v>0</v>
      </c>
      <c r="AI31" s="25"/>
    </row>
    <row r="32" spans="1:34" s="10" customFormat="1" ht="12.75">
      <c r="A32" s="10">
        <v>19</v>
      </c>
      <c r="B32" s="10">
        <v>19</v>
      </c>
      <c r="C32" s="36">
        <v>201</v>
      </c>
      <c r="D32" s="53" t="s">
        <v>77</v>
      </c>
      <c r="E32" s="53"/>
      <c r="F32" s="53" t="s">
        <v>77</v>
      </c>
      <c r="G32" s="53" t="s">
        <v>77</v>
      </c>
      <c r="H32" s="53">
        <v>225</v>
      </c>
      <c r="I32" s="53" t="s">
        <v>77</v>
      </c>
      <c r="J32" s="53"/>
      <c r="K32" s="53" t="s">
        <v>77</v>
      </c>
      <c r="L32" s="53">
        <v>126</v>
      </c>
      <c r="M32" s="53"/>
      <c r="N32" s="53"/>
      <c r="P32" s="53"/>
      <c r="Q32" s="35" t="s">
        <v>153</v>
      </c>
      <c r="R32" s="11"/>
      <c r="S32" s="11"/>
      <c r="T32" s="52">
        <v>60</v>
      </c>
      <c r="U32" s="52">
        <v>60</v>
      </c>
      <c r="V32" s="52">
        <v>60</v>
      </c>
      <c r="W32" s="52">
        <v>100</v>
      </c>
      <c r="X32" s="52"/>
      <c r="Y32" s="52"/>
      <c r="AD32" s="10">
        <v>4000</v>
      </c>
      <c r="AF32" s="35">
        <v>3</v>
      </c>
      <c r="AG32" s="10">
        <v>4.7</v>
      </c>
      <c r="AH32" s="52">
        <f t="shared" si="2"/>
        <v>8.98</v>
      </c>
    </row>
    <row r="33" spans="1:34" s="10" customFormat="1" ht="12.75">
      <c r="A33" s="10">
        <v>20</v>
      </c>
      <c r="B33" s="10">
        <v>20</v>
      </c>
      <c r="C33" s="36">
        <v>141</v>
      </c>
      <c r="D33" s="53" t="s">
        <v>77</v>
      </c>
      <c r="E33" s="53"/>
      <c r="F33" s="53" t="s">
        <v>77</v>
      </c>
      <c r="G33" s="53" t="s">
        <v>77</v>
      </c>
      <c r="H33" s="53">
        <v>226</v>
      </c>
      <c r="I33" s="53" t="s">
        <v>77</v>
      </c>
      <c r="J33" s="53"/>
      <c r="K33" s="53" t="s">
        <v>77</v>
      </c>
      <c r="L33" s="53">
        <v>125</v>
      </c>
      <c r="M33" s="53"/>
      <c r="N33" s="53"/>
      <c r="P33" s="53"/>
      <c r="Q33" s="35" t="s">
        <v>183</v>
      </c>
      <c r="R33" s="11"/>
      <c r="S33" s="11"/>
      <c r="T33" s="52">
        <v>60</v>
      </c>
      <c r="U33" s="52">
        <v>60</v>
      </c>
      <c r="V33" s="52">
        <v>60</v>
      </c>
      <c r="W33" s="52">
        <v>100</v>
      </c>
      <c r="X33" s="52">
        <v>125</v>
      </c>
      <c r="Y33" s="52">
        <v>60</v>
      </c>
      <c r="Z33" s="52"/>
      <c r="AA33" s="52"/>
      <c r="AB33" s="52"/>
      <c r="AC33" s="52"/>
      <c r="AD33" s="52"/>
      <c r="AE33" s="52"/>
      <c r="AF33" s="35">
        <v>22</v>
      </c>
      <c r="AG33" s="10">
        <v>9</v>
      </c>
      <c r="AH33" s="52">
        <f t="shared" si="2"/>
        <v>9.465</v>
      </c>
    </row>
    <row r="34" spans="1:34" s="10" customFormat="1" ht="12.75">
      <c r="A34" s="10">
        <v>21</v>
      </c>
      <c r="B34" s="10">
        <v>21</v>
      </c>
      <c r="C34" s="36">
        <v>122</v>
      </c>
      <c r="D34" s="53" t="s">
        <v>77</v>
      </c>
      <c r="E34" s="53"/>
      <c r="F34" s="53" t="s">
        <v>77</v>
      </c>
      <c r="G34" s="53" t="s">
        <v>77</v>
      </c>
      <c r="H34" s="53">
        <v>227</v>
      </c>
      <c r="I34" s="53"/>
      <c r="J34" s="53"/>
      <c r="K34" s="53" t="s">
        <v>77</v>
      </c>
      <c r="L34" s="53">
        <v>124</v>
      </c>
      <c r="M34" s="53"/>
      <c r="N34" s="53"/>
      <c r="O34" s="36"/>
      <c r="P34" s="53"/>
      <c r="Q34" s="35" t="s">
        <v>175</v>
      </c>
      <c r="R34" s="11"/>
      <c r="S34" s="11"/>
      <c r="T34" s="52">
        <v>60</v>
      </c>
      <c r="U34" s="52">
        <v>60</v>
      </c>
      <c r="V34" s="52">
        <v>60</v>
      </c>
      <c r="W34" s="52">
        <v>100</v>
      </c>
      <c r="X34" s="52"/>
      <c r="AF34" s="36">
        <v>20</v>
      </c>
      <c r="AG34" s="10">
        <v>7.2</v>
      </c>
      <c r="AH34" s="52">
        <f t="shared" si="2"/>
        <v>7.48</v>
      </c>
    </row>
    <row r="35" spans="1:34" s="10" customFormat="1" ht="12.75">
      <c r="A35" s="10">
        <v>22</v>
      </c>
      <c r="B35" s="10">
        <v>22</v>
      </c>
      <c r="C35" s="36">
        <v>94</v>
      </c>
      <c r="D35" s="53" t="s">
        <v>77</v>
      </c>
      <c r="E35" s="53"/>
      <c r="F35" s="53"/>
      <c r="G35" s="53" t="s">
        <v>77</v>
      </c>
      <c r="H35" s="53">
        <v>228</v>
      </c>
      <c r="I35" s="53" t="s">
        <v>77</v>
      </c>
      <c r="J35" s="53"/>
      <c r="K35" s="53" t="s">
        <v>77</v>
      </c>
      <c r="L35" s="53">
        <v>123</v>
      </c>
      <c r="M35" s="53"/>
      <c r="N35" s="35"/>
      <c r="P35" s="53"/>
      <c r="Q35" s="35" t="s">
        <v>167</v>
      </c>
      <c r="R35" s="11"/>
      <c r="S35" s="11"/>
      <c r="T35" s="52">
        <v>60</v>
      </c>
      <c r="U35" s="52">
        <v>60</v>
      </c>
      <c r="V35" s="52">
        <v>60</v>
      </c>
      <c r="W35" s="52">
        <v>100</v>
      </c>
      <c r="X35" s="52">
        <v>125</v>
      </c>
      <c r="Y35" s="52">
        <v>60</v>
      </c>
      <c r="Z35" s="52"/>
      <c r="AA35" s="52"/>
      <c r="AB35" s="52"/>
      <c r="AC35" s="52"/>
      <c r="AD35" s="52">
        <v>3700</v>
      </c>
      <c r="AE35" s="52"/>
      <c r="AF35" s="36">
        <v>16</v>
      </c>
      <c r="AG35" s="10">
        <v>0.7</v>
      </c>
      <c r="AH35" s="52">
        <f t="shared" si="2"/>
        <v>4.865</v>
      </c>
    </row>
    <row r="36" spans="1:35" s="10" customFormat="1" ht="12.75">
      <c r="A36" s="10">
        <v>23</v>
      </c>
      <c r="B36" s="10">
        <v>23</v>
      </c>
      <c r="C36" s="36">
        <v>70</v>
      </c>
      <c r="D36" s="53" t="s">
        <v>77</v>
      </c>
      <c r="E36" s="53" t="s">
        <v>77</v>
      </c>
      <c r="F36" s="53" t="s">
        <v>77</v>
      </c>
      <c r="G36" s="53"/>
      <c r="H36" s="35"/>
      <c r="I36" s="53" t="s">
        <v>77</v>
      </c>
      <c r="J36" s="53"/>
      <c r="K36" s="53"/>
      <c r="L36" s="53"/>
      <c r="M36" s="53"/>
      <c r="N36" s="53"/>
      <c r="P36" s="53"/>
      <c r="Q36" s="35" t="s">
        <v>176</v>
      </c>
      <c r="R36" s="11"/>
      <c r="S36" s="11"/>
      <c r="W36" s="25">
        <v>100</v>
      </c>
      <c r="X36" s="52"/>
      <c r="AD36" s="10">
        <v>4000</v>
      </c>
      <c r="AF36" s="36">
        <v>24</v>
      </c>
      <c r="AG36" s="10">
        <v>0.4</v>
      </c>
      <c r="AH36" s="52">
        <f>(SUM(T36:AE36)/1000)+AG36-2</f>
        <v>2.5</v>
      </c>
      <c r="AI36" s="25"/>
    </row>
    <row r="37" spans="1:35" s="10" customFormat="1" ht="12.75">
      <c r="A37" s="10">
        <v>24</v>
      </c>
      <c r="B37" s="10">
        <v>24</v>
      </c>
      <c r="C37" s="36">
        <v>31</v>
      </c>
      <c r="D37" s="53" t="s">
        <v>77</v>
      </c>
      <c r="E37" s="53" t="s">
        <v>77</v>
      </c>
      <c r="F37" s="53" t="s">
        <v>77</v>
      </c>
      <c r="G37" s="53" t="s">
        <v>77</v>
      </c>
      <c r="H37" s="53">
        <v>229</v>
      </c>
      <c r="I37" s="53" t="s">
        <v>77</v>
      </c>
      <c r="J37" s="53"/>
      <c r="K37" s="53" t="s">
        <v>77</v>
      </c>
      <c r="L37" s="53">
        <v>121</v>
      </c>
      <c r="M37" s="53"/>
      <c r="N37" s="53"/>
      <c r="O37" s="36" t="s">
        <v>77</v>
      </c>
      <c r="P37" s="53"/>
      <c r="Q37" s="35" t="s">
        <v>177</v>
      </c>
      <c r="R37" s="11"/>
      <c r="S37" s="11"/>
      <c r="T37" s="52">
        <v>60</v>
      </c>
      <c r="U37" s="52">
        <v>60</v>
      </c>
      <c r="V37" s="52">
        <v>60</v>
      </c>
      <c r="W37" s="52">
        <v>100</v>
      </c>
      <c r="AD37" s="10">
        <v>1700</v>
      </c>
      <c r="AF37" s="35">
        <v>17</v>
      </c>
      <c r="AG37" s="10">
        <v>0.6</v>
      </c>
      <c r="AH37" s="52">
        <f>(SUM(T37:AE37)/1000)+AG37</f>
        <v>2.58</v>
      </c>
      <c r="AI37" s="25"/>
    </row>
    <row r="38" spans="2:34" ht="12.75">
      <c r="B38" s="40"/>
      <c r="Q38" s="33"/>
      <c r="X38" s="10"/>
      <c r="Y38" s="10"/>
      <c r="Z38" s="10"/>
      <c r="AA38" s="10"/>
      <c r="AB38" s="10"/>
      <c r="AC38" s="10"/>
      <c r="AD38" s="10"/>
      <c r="AE38" s="10"/>
      <c r="AF38" s="35"/>
      <c r="AG38" s="10"/>
      <c r="AH38">
        <f t="shared" si="2"/>
        <v>0</v>
      </c>
    </row>
    <row r="39" ht="12.75">
      <c r="AH39">
        <f>SUM(AH14:AH37)</f>
        <v>142.62</v>
      </c>
    </row>
    <row r="40" ht="12.75">
      <c r="Q40" s="33" t="s">
        <v>185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3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7" width="11.00390625" style="0" customWidth="1"/>
    <col min="18" max="18" width="11.50390625" style="0" customWidth="1"/>
    <col min="19" max="19" width="8.375" style="0" customWidth="1"/>
    <col min="20" max="21" width="8.50390625" style="0" customWidth="1"/>
    <col min="22" max="23" width="7.375" style="0" customWidth="1"/>
    <col min="24" max="24" width="5.50390625" style="0" customWidth="1"/>
    <col min="25" max="30" width="6.50390625" style="0" customWidth="1"/>
    <col min="31" max="31" width="9.125" style="0" customWidth="1"/>
    <col min="32" max="32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I2" s="41" t="s">
        <v>117</v>
      </c>
      <c r="J2" s="41"/>
      <c r="K2" s="29"/>
      <c r="L2" s="29"/>
      <c r="M2" s="29"/>
      <c r="N2" s="29"/>
    </row>
    <row r="3" spans="19:20" ht="12.75">
      <c r="S3" s="5" t="s">
        <v>24</v>
      </c>
      <c r="T3" s="3"/>
    </row>
    <row r="4" spans="1:21" ht="12.75">
      <c r="A4" t="s">
        <v>50</v>
      </c>
      <c r="C4" s="30" t="s">
        <v>178</v>
      </c>
      <c r="Q4" t="s">
        <v>25</v>
      </c>
      <c r="S4" s="5" t="s">
        <v>0</v>
      </c>
      <c r="T4" s="30" t="s">
        <v>1</v>
      </c>
      <c r="U4" s="30"/>
    </row>
    <row r="5" spans="1:19" ht="12.75">
      <c r="A5" t="s">
        <v>9</v>
      </c>
      <c r="C5" s="4">
        <v>27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1">
        <v>42758</v>
      </c>
      <c r="S5" s="3"/>
    </row>
    <row r="6" spans="1:3" ht="12.75">
      <c r="A6" t="s">
        <v>51</v>
      </c>
      <c r="C6">
        <v>75</v>
      </c>
    </row>
    <row r="7" spans="1:3" ht="12.75">
      <c r="A7" t="s">
        <v>52</v>
      </c>
      <c r="C7" s="30">
        <v>5746</v>
      </c>
    </row>
    <row r="8" ht="12.75">
      <c r="A8" t="s">
        <v>23</v>
      </c>
    </row>
    <row r="9" spans="4:30" ht="12.75">
      <c r="D9">
        <f>COUNTIF(D14:D37,"x")</f>
        <v>23</v>
      </c>
      <c r="E9">
        <f aca="true" t="shared" si="0" ref="E9:O9">COUNTIF(E14:E37,"x")</f>
        <v>14</v>
      </c>
      <c r="F9">
        <f t="shared" si="0"/>
        <v>23</v>
      </c>
      <c r="G9">
        <f t="shared" si="0"/>
        <v>23</v>
      </c>
      <c r="H9">
        <f t="shared" si="0"/>
        <v>0</v>
      </c>
      <c r="I9">
        <f t="shared" si="0"/>
        <v>11</v>
      </c>
      <c r="K9">
        <f t="shared" si="0"/>
        <v>23</v>
      </c>
      <c r="L9">
        <f t="shared" si="0"/>
        <v>0</v>
      </c>
      <c r="M9">
        <f t="shared" si="0"/>
        <v>0</v>
      </c>
      <c r="N9">
        <f t="shared" si="0"/>
        <v>7</v>
      </c>
      <c r="O9">
        <f t="shared" si="0"/>
        <v>4</v>
      </c>
      <c r="P9">
        <v>23</v>
      </c>
      <c r="Q9">
        <f>COUNT(Q14:Q37)</f>
        <v>0</v>
      </c>
      <c r="R9">
        <f aca="true" t="shared" si="1" ref="R9:AD9">COUNT(R14:R37)</f>
        <v>0</v>
      </c>
      <c r="S9">
        <f t="shared" si="1"/>
        <v>24</v>
      </c>
      <c r="T9">
        <f t="shared" si="1"/>
        <v>24</v>
      </c>
      <c r="U9">
        <f t="shared" si="1"/>
        <v>24</v>
      </c>
      <c r="V9">
        <f t="shared" si="1"/>
        <v>6</v>
      </c>
      <c r="W9">
        <f t="shared" si="1"/>
        <v>11</v>
      </c>
      <c r="X9">
        <f t="shared" si="1"/>
        <v>15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0</v>
      </c>
      <c r="AD9">
        <f t="shared" si="1"/>
        <v>6</v>
      </c>
    </row>
    <row r="10" spans="4:23" ht="12.75">
      <c r="D10" s="30" t="s">
        <v>28</v>
      </c>
      <c r="Q10" s="2"/>
      <c r="R10" s="12" t="s">
        <v>15</v>
      </c>
      <c r="V10" s="2"/>
      <c r="W10" s="6"/>
    </row>
    <row r="11" spans="4:34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/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19" t="s">
        <v>10</v>
      </c>
      <c r="Q11" s="19" t="s">
        <v>5</v>
      </c>
      <c r="R11" s="19"/>
      <c r="S11" s="13" t="s">
        <v>36</v>
      </c>
      <c r="T11" s="17" t="s">
        <v>37</v>
      </c>
      <c r="U11" s="17" t="s">
        <v>16</v>
      </c>
      <c r="V11" s="17" t="s">
        <v>12</v>
      </c>
      <c r="W11" s="17" t="s">
        <v>38</v>
      </c>
      <c r="X11" s="17" t="s">
        <v>40</v>
      </c>
      <c r="Y11" s="17" t="s">
        <v>41</v>
      </c>
      <c r="Z11" s="14" t="s">
        <v>42</v>
      </c>
      <c r="AA11" s="14" t="s">
        <v>43</v>
      </c>
      <c r="AB11" s="14" t="s">
        <v>44</v>
      </c>
      <c r="AC11" s="14" t="s">
        <v>45</v>
      </c>
      <c r="AD11" s="14" t="s">
        <v>48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5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P12" s="20"/>
      <c r="Q12" s="20" t="s">
        <v>4</v>
      </c>
      <c r="R12" s="20" t="s">
        <v>8</v>
      </c>
      <c r="S12" s="15" t="s">
        <v>18</v>
      </c>
      <c r="T12" s="18" t="s">
        <v>18</v>
      </c>
      <c r="U12" s="18" t="s">
        <v>18</v>
      </c>
      <c r="V12" s="18" t="s">
        <v>22</v>
      </c>
      <c r="W12" s="18" t="s">
        <v>39</v>
      </c>
      <c r="X12" s="18" t="s">
        <v>18</v>
      </c>
      <c r="Y12" s="18" t="s">
        <v>18</v>
      </c>
      <c r="Z12" s="16" t="s">
        <v>17</v>
      </c>
      <c r="AA12" s="16" t="s">
        <v>17</v>
      </c>
      <c r="AB12" s="16" t="s">
        <v>19</v>
      </c>
      <c r="AC12" s="16" t="s">
        <v>46</v>
      </c>
      <c r="AD12" s="16" t="s">
        <v>18</v>
      </c>
      <c r="AE12" s="21"/>
      <c r="AF12" s="14" t="s">
        <v>7</v>
      </c>
      <c r="AG12" s="23" t="s">
        <v>7</v>
      </c>
      <c r="AI12" s="2" t="s">
        <v>3</v>
      </c>
    </row>
    <row r="13" spans="17:18" s="8" customFormat="1" ht="12.75">
      <c r="Q13" s="9"/>
      <c r="R13" s="9"/>
    </row>
    <row r="14" spans="1:35" s="52" customFormat="1" ht="12.75">
      <c r="A14" s="52">
        <v>1</v>
      </c>
      <c r="B14" s="52">
        <v>1</v>
      </c>
      <c r="C14" s="53">
        <v>5746</v>
      </c>
      <c r="D14" s="53" t="s">
        <v>77</v>
      </c>
      <c r="E14" s="53" t="s">
        <v>77</v>
      </c>
      <c r="F14" s="53" t="s">
        <v>77</v>
      </c>
      <c r="G14" s="53" t="s">
        <v>77</v>
      </c>
      <c r="H14" s="53">
        <v>49</v>
      </c>
      <c r="I14" s="53"/>
      <c r="J14" s="53"/>
      <c r="K14" s="53" t="s">
        <v>77</v>
      </c>
      <c r="L14" s="53" t="s">
        <v>179</v>
      </c>
      <c r="M14" s="53"/>
      <c r="N14" s="35" t="s">
        <v>77</v>
      </c>
      <c r="O14" s="36" t="s">
        <v>77</v>
      </c>
      <c r="P14" s="53" t="s">
        <v>151</v>
      </c>
      <c r="Q14" s="54"/>
      <c r="R14" s="54"/>
      <c r="S14" s="52">
        <v>60</v>
      </c>
      <c r="T14" s="52">
        <v>60</v>
      </c>
      <c r="U14" s="52">
        <v>60</v>
      </c>
      <c r="AD14" s="52">
        <v>60</v>
      </c>
      <c r="AE14" s="53">
        <v>2</v>
      </c>
      <c r="AF14" s="55">
        <v>6.7</v>
      </c>
      <c r="AG14" s="52">
        <f>(SUM(S14:AD14)/1000)+AF14</f>
        <v>6.94</v>
      </c>
      <c r="AI14" s="52">
        <v>1</v>
      </c>
    </row>
    <row r="15" spans="1:35" s="52" customFormat="1" ht="12.75">
      <c r="A15" s="52">
        <v>2</v>
      </c>
      <c r="B15" s="52">
        <v>2</v>
      </c>
      <c r="C15" s="53">
        <v>5098</v>
      </c>
      <c r="D15" s="53" t="s">
        <v>77</v>
      </c>
      <c r="E15" s="53" t="s">
        <v>77</v>
      </c>
      <c r="F15" s="53" t="s">
        <v>77</v>
      </c>
      <c r="G15" s="53" t="s">
        <v>77</v>
      </c>
      <c r="H15" s="53">
        <v>50</v>
      </c>
      <c r="I15" s="53"/>
      <c r="J15" s="53"/>
      <c r="K15" s="53" t="s">
        <v>77</v>
      </c>
      <c r="L15" s="53"/>
      <c r="M15" s="53"/>
      <c r="N15" s="53"/>
      <c r="O15" s="36" t="s">
        <v>77</v>
      </c>
      <c r="P15" s="35" t="s">
        <v>176</v>
      </c>
      <c r="Q15" s="54"/>
      <c r="R15" s="54"/>
      <c r="S15" s="52">
        <v>60</v>
      </c>
      <c r="T15" s="52">
        <v>60</v>
      </c>
      <c r="U15" s="52">
        <v>60</v>
      </c>
      <c r="W15" s="52">
        <v>125</v>
      </c>
      <c r="X15" s="52">
        <v>60</v>
      </c>
      <c r="AE15" s="53">
        <v>19</v>
      </c>
      <c r="AF15" s="52">
        <v>6.2</v>
      </c>
      <c r="AG15" s="52">
        <f>(SUM(S15:AD15)/1000)+AF15</f>
        <v>6.565</v>
      </c>
      <c r="AI15" s="52">
        <v>2</v>
      </c>
    </row>
    <row r="16" spans="1:35" s="52" customFormat="1" ht="12.75">
      <c r="A16" s="52">
        <v>3</v>
      </c>
      <c r="B16" s="52">
        <v>3</v>
      </c>
      <c r="C16" s="53">
        <v>4069</v>
      </c>
      <c r="D16" s="53" t="s">
        <v>77</v>
      </c>
      <c r="E16" s="53"/>
      <c r="F16" s="53" t="s">
        <v>77</v>
      </c>
      <c r="G16" s="53" t="s">
        <v>77</v>
      </c>
      <c r="H16" s="53">
        <v>51</v>
      </c>
      <c r="I16" s="53" t="s">
        <v>77</v>
      </c>
      <c r="J16" s="53"/>
      <c r="K16" s="53" t="s">
        <v>77</v>
      </c>
      <c r="L16" s="53"/>
      <c r="M16" s="53"/>
      <c r="N16" s="53"/>
      <c r="P16" s="35" t="s">
        <v>175</v>
      </c>
      <c r="Q16" s="54"/>
      <c r="R16" s="54"/>
      <c r="S16" s="52">
        <v>60</v>
      </c>
      <c r="T16" s="52">
        <v>60</v>
      </c>
      <c r="U16" s="52">
        <v>60</v>
      </c>
      <c r="AE16" s="35">
        <v>4</v>
      </c>
      <c r="AF16" s="52">
        <v>7.4</v>
      </c>
      <c r="AG16" s="52">
        <f>(SUM(S16:AD16)/1000)+AF16</f>
        <v>7.58</v>
      </c>
      <c r="AI16" s="52">
        <v>3</v>
      </c>
    </row>
    <row r="17" spans="1:35" s="52" customFormat="1" ht="12.75">
      <c r="A17" s="52">
        <v>4</v>
      </c>
      <c r="B17" s="52">
        <v>4</v>
      </c>
      <c r="C17" s="53">
        <v>3043</v>
      </c>
      <c r="D17" s="53" t="s">
        <v>77</v>
      </c>
      <c r="E17" s="53" t="s">
        <v>77</v>
      </c>
      <c r="F17" s="53" t="s">
        <v>77</v>
      </c>
      <c r="G17" s="53" t="s">
        <v>77</v>
      </c>
      <c r="H17" s="53">
        <v>52</v>
      </c>
      <c r="I17" s="53"/>
      <c r="J17" s="53"/>
      <c r="K17" s="53" t="s">
        <v>77</v>
      </c>
      <c r="L17" s="53"/>
      <c r="M17" s="53"/>
      <c r="N17" s="35" t="s">
        <v>77</v>
      </c>
      <c r="O17" s="36" t="s">
        <v>77</v>
      </c>
      <c r="P17" s="35" t="s">
        <v>154</v>
      </c>
      <c r="Q17" s="54"/>
      <c r="R17" s="54"/>
      <c r="S17" s="52">
        <v>60</v>
      </c>
      <c r="T17" s="52">
        <v>60</v>
      </c>
      <c r="U17" s="52">
        <v>60</v>
      </c>
      <c r="W17" s="52">
        <v>125</v>
      </c>
      <c r="X17" s="52">
        <v>60</v>
      </c>
      <c r="AD17" s="52">
        <v>60</v>
      </c>
      <c r="AE17" s="53">
        <v>17</v>
      </c>
      <c r="AF17" s="52">
        <v>7</v>
      </c>
      <c r="AG17" s="52">
        <f aca="true" t="shared" si="2" ref="AG17:AG38">(SUM(S17:AD17)/1000)+AF17</f>
        <v>7.425</v>
      </c>
      <c r="AI17" s="52">
        <v>4</v>
      </c>
    </row>
    <row r="18" spans="1:35" s="52" customFormat="1" ht="12.75">
      <c r="A18" s="52">
        <v>5</v>
      </c>
      <c r="B18" s="52">
        <v>5</v>
      </c>
      <c r="C18" s="53">
        <v>2536</v>
      </c>
      <c r="D18" s="53" t="s">
        <v>77</v>
      </c>
      <c r="E18" s="53"/>
      <c r="F18" s="53" t="s">
        <v>77</v>
      </c>
      <c r="G18" s="53" t="s">
        <v>77</v>
      </c>
      <c r="H18" s="53">
        <v>53</v>
      </c>
      <c r="I18" s="53"/>
      <c r="J18" s="53"/>
      <c r="K18" s="53" t="s">
        <v>77</v>
      </c>
      <c r="L18" s="53"/>
      <c r="M18" s="53"/>
      <c r="N18" s="53"/>
      <c r="O18" s="36"/>
      <c r="P18" s="35" t="s">
        <v>180</v>
      </c>
      <c r="Q18" s="54"/>
      <c r="R18" s="54"/>
      <c r="S18" s="52">
        <v>60</v>
      </c>
      <c r="T18" s="52">
        <v>60</v>
      </c>
      <c r="U18" s="52">
        <v>60</v>
      </c>
      <c r="AE18" s="53">
        <v>14</v>
      </c>
      <c r="AF18" s="52">
        <v>9.5</v>
      </c>
      <c r="AG18" s="52">
        <f t="shared" si="2"/>
        <v>9.68</v>
      </c>
      <c r="AI18" s="52">
        <v>5</v>
      </c>
    </row>
    <row r="19" spans="1:35" s="52" customFormat="1" ht="12.75">
      <c r="A19" s="52">
        <v>6</v>
      </c>
      <c r="B19" s="52">
        <v>6</v>
      </c>
      <c r="C19" s="53">
        <v>2128</v>
      </c>
      <c r="D19" s="53" t="s">
        <v>186</v>
      </c>
      <c r="E19" s="53"/>
      <c r="F19" s="53"/>
      <c r="G19" s="53"/>
      <c r="H19" s="53"/>
      <c r="I19" s="53"/>
      <c r="J19" s="53"/>
      <c r="K19" s="53"/>
      <c r="L19" s="53"/>
      <c r="M19" s="53"/>
      <c r="N19" s="35"/>
      <c r="O19" s="36"/>
      <c r="P19" s="35"/>
      <c r="Q19" s="54"/>
      <c r="R19" s="54"/>
      <c r="S19" s="52">
        <v>60</v>
      </c>
      <c r="T19" s="52">
        <v>60</v>
      </c>
      <c r="U19" s="52">
        <v>60</v>
      </c>
      <c r="W19" s="52">
        <v>125</v>
      </c>
      <c r="X19" s="52">
        <v>60</v>
      </c>
      <c r="AE19" s="53"/>
      <c r="AG19" s="52">
        <f t="shared" si="2"/>
        <v>0.365</v>
      </c>
      <c r="AI19" s="52">
        <v>6</v>
      </c>
    </row>
    <row r="20" spans="1:35" s="52" customFormat="1" ht="12.75">
      <c r="A20" s="52">
        <v>7</v>
      </c>
      <c r="B20" s="52">
        <v>7</v>
      </c>
      <c r="C20" s="53">
        <v>1770</v>
      </c>
      <c r="D20" s="53" t="s">
        <v>77</v>
      </c>
      <c r="E20" s="53"/>
      <c r="F20" s="53" t="s">
        <v>77</v>
      </c>
      <c r="G20" s="53" t="s">
        <v>77</v>
      </c>
      <c r="H20" s="53">
        <v>55</v>
      </c>
      <c r="I20" s="53"/>
      <c r="J20" s="53"/>
      <c r="K20" s="53" t="s">
        <v>77</v>
      </c>
      <c r="L20" s="53"/>
      <c r="M20" s="53"/>
      <c r="N20" s="53" t="s">
        <v>77</v>
      </c>
      <c r="O20" s="53"/>
      <c r="P20" s="35">
        <v>1</v>
      </c>
      <c r="Q20" s="54"/>
      <c r="R20" s="54"/>
      <c r="S20" s="52">
        <v>60</v>
      </c>
      <c r="T20" s="52">
        <v>60</v>
      </c>
      <c r="U20" s="52">
        <v>60</v>
      </c>
      <c r="W20" s="52">
        <v>125</v>
      </c>
      <c r="X20" s="52">
        <v>60</v>
      </c>
      <c r="AD20" s="52">
        <v>60</v>
      </c>
      <c r="AE20" s="35">
        <v>1</v>
      </c>
      <c r="AF20" s="52">
        <v>5.8</v>
      </c>
      <c r="AG20" s="52">
        <f t="shared" si="2"/>
        <v>6.225</v>
      </c>
      <c r="AH20" s="10"/>
      <c r="AI20" s="52">
        <v>7</v>
      </c>
    </row>
    <row r="21" spans="1:35" s="52" customFormat="1" ht="12.75">
      <c r="A21" s="52">
        <v>8</v>
      </c>
      <c r="B21" s="52">
        <v>8</v>
      </c>
      <c r="C21" s="53">
        <v>1517</v>
      </c>
      <c r="D21" s="53" t="s">
        <v>77</v>
      </c>
      <c r="E21" s="53" t="s">
        <v>77</v>
      </c>
      <c r="F21" s="53" t="s">
        <v>77</v>
      </c>
      <c r="G21" s="53" t="s">
        <v>77</v>
      </c>
      <c r="H21" s="53">
        <v>56</v>
      </c>
      <c r="I21" s="53" t="s">
        <v>77</v>
      </c>
      <c r="J21" s="53"/>
      <c r="K21" s="53" t="s">
        <v>77</v>
      </c>
      <c r="L21" s="53"/>
      <c r="M21" s="53"/>
      <c r="N21" s="53"/>
      <c r="O21" s="53"/>
      <c r="P21" s="35">
        <v>24</v>
      </c>
      <c r="Q21" s="54"/>
      <c r="R21" s="54"/>
      <c r="S21" s="52">
        <v>60</v>
      </c>
      <c r="T21" s="52">
        <v>60</v>
      </c>
      <c r="U21" s="52">
        <v>60</v>
      </c>
      <c r="AE21" s="35">
        <v>21</v>
      </c>
      <c r="AF21" s="52">
        <v>7.8</v>
      </c>
      <c r="AG21" s="52">
        <f t="shared" si="2"/>
        <v>7.9799999999999995</v>
      </c>
      <c r="AI21" s="52">
        <v>8</v>
      </c>
    </row>
    <row r="22" spans="1:35" s="52" customFormat="1" ht="12.75">
      <c r="A22" s="52">
        <v>9</v>
      </c>
      <c r="B22" s="52">
        <v>9</v>
      </c>
      <c r="C22" s="53">
        <v>1365</v>
      </c>
      <c r="D22" s="53" t="s">
        <v>77</v>
      </c>
      <c r="E22" s="53"/>
      <c r="F22" s="53" t="s">
        <v>77</v>
      </c>
      <c r="G22" s="53" t="s">
        <v>77</v>
      </c>
      <c r="H22" s="53">
        <v>57</v>
      </c>
      <c r="I22" s="53"/>
      <c r="J22" s="53"/>
      <c r="K22" s="53" t="s">
        <v>77</v>
      </c>
      <c r="L22" s="53"/>
      <c r="M22" s="53"/>
      <c r="N22" s="53" t="s">
        <v>77</v>
      </c>
      <c r="O22" s="36" t="s">
        <v>77</v>
      </c>
      <c r="P22" s="35" t="s">
        <v>152</v>
      </c>
      <c r="Q22" s="54"/>
      <c r="R22" s="54"/>
      <c r="S22" s="52">
        <v>60</v>
      </c>
      <c r="T22" s="52">
        <v>60</v>
      </c>
      <c r="U22" s="52">
        <v>60</v>
      </c>
      <c r="W22" s="52">
        <v>125</v>
      </c>
      <c r="X22" s="52">
        <v>60</v>
      </c>
      <c r="AD22" s="52">
        <v>60</v>
      </c>
      <c r="AE22" s="35">
        <v>13</v>
      </c>
      <c r="AF22" s="52">
        <v>4</v>
      </c>
      <c r="AG22" s="52">
        <f t="shared" si="2"/>
        <v>4.425</v>
      </c>
      <c r="AI22" s="52">
        <v>9</v>
      </c>
    </row>
    <row r="23" spans="1:35" s="52" customFormat="1" ht="12.75">
      <c r="A23" s="52">
        <v>10</v>
      </c>
      <c r="B23" s="52">
        <v>10</v>
      </c>
      <c r="C23" s="53">
        <v>1011</v>
      </c>
      <c r="D23" s="53" t="s">
        <v>77</v>
      </c>
      <c r="E23" s="53" t="s">
        <v>77</v>
      </c>
      <c r="F23" s="53" t="s">
        <v>77</v>
      </c>
      <c r="G23" s="53" t="s">
        <v>77</v>
      </c>
      <c r="H23" s="53">
        <v>58</v>
      </c>
      <c r="I23" s="53"/>
      <c r="J23" s="53"/>
      <c r="K23" s="53" t="s">
        <v>77</v>
      </c>
      <c r="L23" s="53"/>
      <c r="M23" s="53"/>
      <c r="N23" s="53"/>
      <c r="O23" s="53"/>
      <c r="P23" s="35" t="s">
        <v>153</v>
      </c>
      <c r="Q23" s="54"/>
      <c r="R23" s="54"/>
      <c r="S23" s="52">
        <v>60</v>
      </c>
      <c r="T23" s="52">
        <v>60</v>
      </c>
      <c r="U23" s="52">
        <v>60</v>
      </c>
      <c r="AE23" s="35">
        <v>22</v>
      </c>
      <c r="AF23" s="52">
        <v>0.4</v>
      </c>
      <c r="AG23" s="52">
        <f t="shared" si="2"/>
        <v>0.5800000000000001</v>
      </c>
      <c r="AI23" s="52">
        <v>10</v>
      </c>
    </row>
    <row r="24" spans="1:35" s="52" customFormat="1" ht="12.75">
      <c r="A24" s="52">
        <v>11</v>
      </c>
      <c r="B24" s="52">
        <v>11</v>
      </c>
      <c r="C24" s="53">
        <v>809</v>
      </c>
      <c r="D24" s="53" t="s">
        <v>77</v>
      </c>
      <c r="E24" s="53" t="s">
        <v>77</v>
      </c>
      <c r="F24" s="53" t="s">
        <v>77</v>
      </c>
      <c r="G24" s="53" t="s">
        <v>77</v>
      </c>
      <c r="H24" s="53">
        <v>59</v>
      </c>
      <c r="I24" s="53" t="s">
        <v>77</v>
      </c>
      <c r="J24" s="53"/>
      <c r="K24" s="53" t="s">
        <v>77</v>
      </c>
      <c r="L24" s="53"/>
      <c r="M24" s="53"/>
      <c r="N24" s="35"/>
      <c r="O24" s="36"/>
      <c r="P24" s="35" t="s">
        <v>181</v>
      </c>
      <c r="Q24" s="54"/>
      <c r="R24" s="54"/>
      <c r="S24" s="52">
        <v>60</v>
      </c>
      <c r="T24" s="52">
        <v>60</v>
      </c>
      <c r="U24" s="52">
        <v>60</v>
      </c>
      <c r="AE24" s="35">
        <v>6</v>
      </c>
      <c r="AF24" s="52">
        <v>4</v>
      </c>
      <c r="AG24" s="52">
        <f t="shared" si="2"/>
        <v>4.18</v>
      </c>
      <c r="AI24" s="52">
        <v>11</v>
      </c>
    </row>
    <row r="25" spans="1:35" s="52" customFormat="1" ht="12.75">
      <c r="A25" s="52">
        <v>12</v>
      </c>
      <c r="B25" s="52">
        <v>12</v>
      </c>
      <c r="C25" s="53">
        <v>704</v>
      </c>
      <c r="D25" s="53" t="s">
        <v>77</v>
      </c>
      <c r="E25" s="53" t="s">
        <v>77</v>
      </c>
      <c r="F25" s="53" t="s">
        <v>77</v>
      </c>
      <c r="G25" s="53" t="s">
        <v>77</v>
      </c>
      <c r="H25" s="53">
        <v>60</v>
      </c>
      <c r="I25" s="53"/>
      <c r="J25" s="53"/>
      <c r="K25" s="53" t="s">
        <v>77</v>
      </c>
      <c r="L25" s="53"/>
      <c r="M25" s="53"/>
      <c r="N25" s="53"/>
      <c r="P25" s="35">
        <v>27</v>
      </c>
      <c r="Q25" s="54"/>
      <c r="R25" s="54"/>
      <c r="S25" s="52">
        <v>60</v>
      </c>
      <c r="T25" s="52">
        <v>60</v>
      </c>
      <c r="U25" s="52">
        <v>60</v>
      </c>
      <c r="W25" s="52">
        <v>125</v>
      </c>
      <c r="X25" s="52">
        <v>60</v>
      </c>
      <c r="AE25" s="53">
        <v>7</v>
      </c>
      <c r="AF25" s="52">
        <v>1.7</v>
      </c>
      <c r="AG25" s="52">
        <f t="shared" si="2"/>
        <v>2.065</v>
      </c>
      <c r="AI25" s="52">
        <v>12</v>
      </c>
    </row>
    <row r="26" spans="1:35" s="10" customFormat="1" ht="12.75">
      <c r="A26" s="10">
        <v>13</v>
      </c>
      <c r="B26" s="10">
        <v>13</v>
      </c>
      <c r="C26" s="53">
        <v>606</v>
      </c>
      <c r="D26" s="53" t="s">
        <v>77</v>
      </c>
      <c r="E26" s="53"/>
      <c r="F26" s="53" t="s">
        <v>77</v>
      </c>
      <c r="G26" s="53" t="s">
        <v>77</v>
      </c>
      <c r="H26" s="53">
        <v>61</v>
      </c>
      <c r="I26" s="53"/>
      <c r="J26" s="53"/>
      <c r="K26" s="53" t="s">
        <v>77</v>
      </c>
      <c r="L26" s="53"/>
      <c r="M26" s="53"/>
      <c r="N26" s="53"/>
      <c r="O26" s="35"/>
      <c r="P26" s="35" t="s">
        <v>182</v>
      </c>
      <c r="Q26" s="11"/>
      <c r="S26" s="52">
        <v>60</v>
      </c>
      <c r="T26" s="52">
        <v>60</v>
      </c>
      <c r="U26" s="52">
        <v>60</v>
      </c>
      <c r="V26" s="52"/>
      <c r="W26" s="52"/>
      <c r="X26" s="52"/>
      <c r="AE26" s="36">
        <v>5</v>
      </c>
      <c r="AF26" s="52">
        <v>5.9</v>
      </c>
      <c r="AG26" s="52">
        <f t="shared" si="2"/>
        <v>6.08</v>
      </c>
      <c r="AI26" s="10">
        <v>13</v>
      </c>
    </row>
    <row r="27" spans="1:35" s="10" customFormat="1" ht="12.75">
      <c r="A27" s="10">
        <v>14</v>
      </c>
      <c r="B27" s="10">
        <v>14</v>
      </c>
      <c r="C27" s="35">
        <v>504</v>
      </c>
      <c r="D27" s="53" t="s">
        <v>77</v>
      </c>
      <c r="E27" s="53" t="s">
        <v>77</v>
      </c>
      <c r="F27" s="53" t="s">
        <v>77</v>
      </c>
      <c r="G27" s="53" t="s">
        <v>77</v>
      </c>
      <c r="H27" s="53">
        <v>62</v>
      </c>
      <c r="I27" s="53" t="s">
        <v>77</v>
      </c>
      <c r="J27" s="53"/>
      <c r="K27" s="53" t="s">
        <v>77</v>
      </c>
      <c r="L27" s="53"/>
      <c r="M27" s="53"/>
      <c r="N27" s="53" t="s">
        <v>77</v>
      </c>
      <c r="P27" s="35">
        <v>50</v>
      </c>
      <c r="Q27" s="11"/>
      <c r="R27" s="11"/>
      <c r="S27" s="52">
        <v>60</v>
      </c>
      <c r="T27" s="52">
        <v>60</v>
      </c>
      <c r="U27" s="52">
        <v>60</v>
      </c>
      <c r="V27" s="52"/>
      <c r="W27" s="52">
        <v>125</v>
      </c>
      <c r="X27" s="52">
        <v>60</v>
      </c>
      <c r="Y27" s="52"/>
      <c r="Z27" s="52"/>
      <c r="AA27" s="52"/>
      <c r="AB27" s="52"/>
      <c r="AC27" s="52"/>
      <c r="AD27" s="52">
        <v>60</v>
      </c>
      <c r="AE27" s="36">
        <v>23</v>
      </c>
      <c r="AF27" s="52">
        <v>7.8</v>
      </c>
      <c r="AG27" s="52">
        <f t="shared" si="2"/>
        <v>8.225</v>
      </c>
      <c r="AH27" s="25"/>
      <c r="AI27" s="10">
        <v>14</v>
      </c>
    </row>
    <row r="28" spans="1:35" s="10" customFormat="1" ht="12.75">
      <c r="A28" s="10">
        <v>15</v>
      </c>
      <c r="B28" s="10">
        <v>15</v>
      </c>
      <c r="C28" s="36">
        <v>404</v>
      </c>
      <c r="D28" s="53" t="s">
        <v>77</v>
      </c>
      <c r="E28" s="53"/>
      <c r="F28" s="53" t="s">
        <v>77</v>
      </c>
      <c r="G28" s="53" t="s">
        <v>77</v>
      </c>
      <c r="H28" s="53">
        <v>63</v>
      </c>
      <c r="I28" s="53"/>
      <c r="J28" s="53"/>
      <c r="K28" s="53" t="s">
        <v>77</v>
      </c>
      <c r="L28" s="53"/>
      <c r="M28" s="53"/>
      <c r="N28" s="53"/>
      <c r="O28" s="36"/>
      <c r="P28" s="35">
        <v>14</v>
      </c>
      <c r="Q28" s="11"/>
      <c r="S28" s="52">
        <v>60</v>
      </c>
      <c r="T28" s="52">
        <v>60</v>
      </c>
      <c r="U28" s="52">
        <v>60</v>
      </c>
      <c r="V28" s="52"/>
      <c r="W28" s="52"/>
      <c r="X28" s="52"/>
      <c r="Y28" s="52"/>
      <c r="Z28" s="52"/>
      <c r="AA28" s="52"/>
      <c r="AB28" s="52"/>
      <c r="AC28" s="52"/>
      <c r="AD28" s="52"/>
      <c r="AE28" s="35">
        <v>18</v>
      </c>
      <c r="AF28" s="25">
        <v>9.5</v>
      </c>
      <c r="AG28" s="52">
        <f t="shared" si="2"/>
        <v>9.68</v>
      </c>
      <c r="AH28" s="25"/>
      <c r="AI28" s="10">
        <v>15</v>
      </c>
    </row>
    <row r="29" spans="1:35" s="10" customFormat="1" ht="12.75">
      <c r="A29" s="10">
        <v>16</v>
      </c>
      <c r="B29" s="10">
        <v>16</v>
      </c>
      <c r="C29" s="36">
        <v>354</v>
      </c>
      <c r="D29" s="53" t="s">
        <v>77</v>
      </c>
      <c r="E29" s="53" t="s">
        <v>77</v>
      </c>
      <c r="F29" s="53" t="s">
        <v>77</v>
      </c>
      <c r="G29" s="53" t="s">
        <v>77</v>
      </c>
      <c r="H29" s="53">
        <v>64</v>
      </c>
      <c r="I29" s="53"/>
      <c r="J29" s="53"/>
      <c r="K29" s="53" t="s">
        <v>77</v>
      </c>
      <c r="L29" s="53"/>
      <c r="M29" s="53"/>
      <c r="N29" s="53"/>
      <c r="P29" s="35" t="s">
        <v>160</v>
      </c>
      <c r="Q29" s="11"/>
      <c r="R29" s="11"/>
      <c r="S29" s="52">
        <v>60</v>
      </c>
      <c r="T29" s="52">
        <v>60</v>
      </c>
      <c r="U29" s="52">
        <v>60</v>
      </c>
      <c r="V29" s="52"/>
      <c r="W29" s="52">
        <v>125</v>
      </c>
      <c r="X29" s="52"/>
      <c r="Y29" s="52"/>
      <c r="Z29" s="52"/>
      <c r="AA29" s="52"/>
      <c r="AB29" s="52"/>
      <c r="AC29" s="52"/>
      <c r="AD29" s="52"/>
      <c r="AE29" s="35">
        <v>16</v>
      </c>
      <c r="AF29" s="25">
        <v>2.2</v>
      </c>
      <c r="AG29" s="52">
        <f t="shared" si="2"/>
        <v>2.5050000000000003</v>
      </c>
      <c r="AI29" s="10">
        <v>16</v>
      </c>
    </row>
    <row r="30" spans="1:35" s="10" customFormat="1" ht="12.75">
      <c r="A30" s="10">
        <v>17</v>
      </c>
      <c r="B30" s="10">
        <v>17</v>
      </c>
      <c r="C30" s="36">
        <v>302</v>
      </c>
      <c r="D30" s="53" t="s">
        <v>77</v>
      </c>
      <c r="E30" s="53"/>
      <c r="F30" s="53" t="s">
        <v>77</v>
      </c>
      <c r="G30" s="53" t="s">
        <v>77</v>
      </c>
      <c r="H30" s="53">
        <v>65</v>
      </c>
      <c r="I30" s="53"/>
      <c r="J30" s="53"/>
      <c r="K30" s="53" t="s">
        <v>77</v>
      </c>
      <c r="L30" s="53"/>
      <c r="M30" s="53"/>
      <c r="N30" s="53"/>
      <c r="O30" s="36"/>
      <c r="P30" s="35" t="s">
        <v>155</v>
      </c>
      <c r="Q30" s="11"/>
      <c r="R30" s="11"/>
      <c r="S30" s="52">
        <v>60</v>
      </c>
      <c r="T30" s="52">
        <v>60</v>
      </c>
      <c r="U30" s="52">
        <v>60</v>
      </c>
      <c r="V30" s="52"/>
      <c r="X30" s="52">
        <v>60</v>
      </c>
      <c r="AE30" s="35">
        <v>3</v>
      </c>
      <c r="AF30" s="25">
        <v>5.95</v>
      </c>
      <c r="AG30" s="52">
        <f t="shared" si="2"/>
        <v>6.19</v>
      </c>
      <c r="AI30" s="10">
        <v>17</v>
      </c>
    </row>
    <row r="31" spans="1:35" s="10" customFormat="1" ht="12.75">
      <c r="A31" s="10">
        <v>18</v>
      </c>
      <c r="B31" s="10">
        <v>18</v>
      </c>
      <c r="C31" s="36">
        <v>252</v>
      </c>
      <c r="D31" s="53" t="s">
        <v>77</v>
      </c>
      <c r="E31" s="53" t="s">
        <v>77</v>
      </c>
      <c r="F31" s="53" t="s">
        <v>77</v>
      </c>
      <c r="G31" s="53" t="s">
        <v>77</v>
      </c>
      <c r="H31" s="53">
        <v>66</v>
      </c>
      <c r="I31" s="53" t="s">
        <v>77</v>
      </c>
      <c r="J31" s="53"/>
      <c r="K31" s="53" t="s">
        <v>77</v>
      </c>
      <c r="L31" s="53"/>
      <c r="M31" s="53"/>
      <c r="N31" s="35" t="s">
        <v>77</v>
      </c>
      <c r="P31" s="35" t="s">
        <v>157</v>
      </c>
      <c r="Q31" s="11"/>
      <c r="R31" s="11"/>
      <c r="S31" s="52">
        <v>60</v>
      </c>
      <c r="T31" s="52">
        <v>60</v>
      </c>
      <c r="U31" s="52">
        <v>60</v>
      </c>
      <c r="V31" s="52"/>
      <c r="W31" s="52">
        <v>125</v>
      </c>
      <c r="X31" s="52">
        <v>60</v>
      </c>
      <c r="Y31" s="52"/>
      <c r="Z31" s="52"/>
      <c r="AA31" s="52"/>
      <c r="AB31" s="52"/>
      <c r="AC31" s="52"/>
      <c r="AD31" s="52"/>
      <c r="AE31" s="35">
        <v>20</v>
      </c>
      <c r="AF31" s="25">
        <v>7.25</v>
      </c>
      <c r="AG31" s="52">
        <f t="shared" si="2"/>
        <v>7.615</v>
      </c>
      <c r="AH31" s="25"/>
      <c r="AI31" s="10">
        <v>18</v>
      </c>
    </row>
    <row r="32" spans="1:35" s="10" customFormat="1" ht="12.75">
      <c r="A32" s="10">
        <v>19</v>
      </c>
      <c r="B32" s="10">
        <v>19</v>
      </c>
      <c r="C32" s="36">
        <v>202</v>
      </c>
      <c r="D32" s="53" t="s">
        <v>77</v>
      </c>
      <c r="E32" s="53"/>
      <c r="F32" s="53" t="s">
        <v>77</v>
      </c>
      <c r="G32" s="53" t="s">
        <v>77</v>
      </c>
      <c r="H32" s="53">
        <v>67</v>
      </c>
      <c r="I32" s="53" t="s">
        <v>77</v>
      </c>
      <c r="J32" s="53"/>
      <c r="K32" s="53" t="s">
        <v>77</v>
      </c>
      <c r="L32" s="53"/>
      <c r="M32" s="53"/>
      <c r="N32" s="53"/>
      <c r="P32" s="35" t="s">
        <v>159</v>
      </c>
      <c r="Q32" s="11"/>
      <c r="R32" s="11"/>
      <c r="S32" s="52">
        <v>60</v>
      </c>
      <c r="T32" s="52">
        <v>60</v>
      </c>
      <c r="U32" s="52">
        <v>60</v>
      </c>
      <c r="V32" s="52">
        <v>100</v>
      </c>
      <c r="W32" s="52"/>
      <c r="X32" s="52">
        <v>60</v>
      </c>
      <c r="AE32" s="35">
        <v>24</v>
      </c>
      <c r="AF32" s="25">
        <v>9</v>
      </c>
      <c r="AG32" s="52">
        <f t="shared" si="2"/>
        <v>9.34</v>
      </c>
      <c r="AI32" s="10">
        <v>19</v>
      </c>
    </row>
    <row r="33" spans="1:35" s="10" customFormat="1" ht="12.75">
      <c r="A33" s="10">
        <v>20</v>
      </c>
      <c r="B33" s="10">
        <v>20</v>
      </c>
      <c r="C33" s="36">
        <v>152</v>
      </c>
      <c r="D33" s="53" t="s">
        <v>77</v>
      </c>
      <c r="E33" s="53" t="s">
        <v>77</v>
      </c>
      <c r="F33" s="53" t="s">
        <v>77</v>
      </c>
      <c r="G33" s="53" t="s">
        <v>77</v>
      </c>
      <c r="H33" s="53">
        <v>68</v>
      </c>
      <c r="I33" s="53" t="s">
        <v>77</v>
      </c>
      <c r="J33" s="53"/>
      <c r="K33" s="53" t="s">
        <v>77</v>
      </c>
      <c r="L33" s="53"/>
      <c r="M33" s="53"/>
      <c r="N33" s="53"/>
      <c r="P33" s="35" t="s">
        <v>163</v>
      </c>
      <c r="Q33" s="11"/>
      <c r="R33" s="11"/>
      <c r="S33" s="52">
        <v>60</v>
      </c>
      <c r="T33" s="52">
        <v>60</v>
      </c>
      <c r="U33" s="52">
        <v>60</v>
      </c>
      <c r="V33" s="52">
        <v>100</v>
      </c>
      <c r="W33" s="52">
        <v>125</v>
      </c>
      <c r="X33" s="52">
        <v>60</v>
      </c>
      <c r="Y33" s="52"/>
      <c r="Z33" s="52"/>
      <c r="AA33" s="52"/>
      <c r="AB33" s="52"/>
      <c r="AC33" s="52"/>
      <c r="AD33" s="52"/>
      <c r="AE33" s="35">
        <v>12</v>
      </c>
      <c r="AF33" s="25">
        <v>8.25</v>
      </c>
      <c r="AG33" s="52">
        <f t="shared" si="2"/>
        <v>8.715</v>
      </c>
      <c r="AI33" s="10">
        <v>20</v>
      </c>
    </row>
    <row r="34" spans="1:35" s="10" customFormat="1" ht="12.75">
      <c r="A34" s="10">
        <v>21</v>
      </c>
      <c r="B34" s="10">
        <v>21</v>
      </c>
      <c r="C34" s="36">
        <v>101</v>
      </c>
      <c r="D34" s="53" t="s">
        <v>77</v>
      </c>
      <c r="E34" s="53"/>
      <c r="F34" s="53" t="s">
        <v>77</v>
      </c>
      <c r="G34" s="53" t="s">
        <v>77</v>
      </c>
      <c r="H34" s="53">
        <v>69</v>
      </c>
      <c r="I34" s="53" t="s">
        <v>77</v>
      </c>
      <c r="J34" s="53"/>
      <c r="K34" s="53" t="s">
        <v>77</v>
      </c>
      <c r="L34" s="53"/>
      <c r="M34" s="53"/>
      <c r="N34" s="53"/>
      <c r="O34" s="36"/>
      <c r="P34" s="35" t="s">
        <v>177</v>
      </c>
      <c r="Q34" s="11"/>
      <c r="R34" s="11"/>
      <c r="S34" s="52">
        <v>60</v>
      </c>
      <c r="T34" s="52">
        <v>60</v>
      </c>
      <c r="U34" s="52">
        <v>60</v>
      </c>
      <c r="V34" s="52">
        <v>100</v>
      </c>
      <c r="W34" s="52"/>
      <c r="X34" s="25">
        <v>60</v>
      </c>
      <c r="AE34" s="36">
        <v>11</v>
      </c>
      <c r="AF34" s="25">
        <v>7.5</v>
      </c>
      <c r="AG34" s="52">
        <f t="shared" si="2"/>
        <v>7.84</v>
      </c>
      <c r="AI34" s="10">
        <v>21</v>
      </c>
    </row>
    <row r="35" spans="1:35" s="10" customFormat="1" ht="12.75">
      <c r="A35" s="10">
        <v>22</v>
      </c>
      <c r="B35" s="10">
        <v>22</v>
      </c>
      <c r="C35" s="36">
        <v>76</v>
      </c>
      <c r="D35" s="53" t="s">
        <v>77</v>
      </c>
      <c r="E35" s="53" t="s">
        <v>77</v>
      </c>
      <c r="F35" s="53" t="s">
        <v>77</v>
      </c>
      <c r="G35" s="53" t="s">
        <v>77</v>
      </c>
      <c r="H35" s="53">
        <v>70</v>
      </c>
      <c r="I35" s="53" t="s">
        <v>77</v>
      </c>
      <c r="J35" s="53"/>
      <c r="K35" s="53" t="s">
        <v>77</v>
      </c>
      <c r="L35" s="53"/>
      <c r="M35" s="53"/>
      <c r="N35" s="35" t="s">
        <v>77</v>
      </c>
      <c r="P35" s="35" t="s">
        <v>167</v>
      </c>
      <c r="Q35" s="11"/>
      <c r="R35" s="11"/>
      <c r="S35" s="52">
        <v>60</v>
      </c>
      <c r="T35" s="52">
        <v>60</v>
      </c>
      <c r="U35" s="52">
        <v>60</v>
      </c>
      <c r="V35" s="52">
        <v>100</v>
      </c>
      <c r="W35" s="52">
        <v>125</v>
      </c>
      <c r="X35" s="52">
        <v>60</v>
      </c>
      <c r="Y35" s="52"/>
      <c r="Z35" s="52"/>
      <c r="AA35" s="52"/>
      <c r="AB35" s="52"/>
      <c r="AC35" s="52"/>
      <c r="AD35" s="52">
        <v>60</v>
      </c>
      <c r="AE35" s="36">
        <v>8</v>
      </c>
      <c r="AF35" s="25">
        <v>7.4</v>
      </c>
      <c r="AG35" s="52">
        <f t="shared" si="2"/>
        <v>7.925000000000001</v>
      </c>
      <c r="AI35" s="10">
        <v>22</v>
      </c>
    </row>
    <row r="36" spans="1:35" s="10" customFormat="1" ht="12.75">
      <c r="A36" s="10">
        <v>23</v>
      </c>
      <c r="B36" s="10">
        <v>23</v>
      </c>
      <c r="C36" s="36">
        <v>51</v>
      </c>
      <c r="D36" s="53" t="s">
        <v>77</v>
      </c>
      <c r="E36" s="53" t="s">
        <v>77</v>
      </c>
      <c r="F36" s="53" t="s">
        <v>77</v>
      </c>
      <c r="G36" s="53" t="s">
        <v>77</v>
      </c>
      <c r="H36" s="53">
        <v>71</v>
      </c>
      <c r="I36" s="53" t="s">
        <v>77</v>
      </c>
      <c r="J36" s="53"/>
      <c r="K36" s="53" t="s">
        <v>77</v>
      </c>
      <c r="L36" s="53"/>
      <c r="M36" s="53"/>
      <c r="N36" s="53"/>
      <c r="P36" s="35" t="s">
        <v>174</v>
      </c>
      <c r="Q36" s="11"/>
      <c r="R36" s="11"/>
      <c r="S36" s="52">
        <v>60</v>
      </c>
      <c r="T36" s="52">
        <v>60</v>
      </c>
      <c r="U36" s="52">
        <v>60</v>
      </c>
      <c r="V36" s="25">
        <v>100</v>
      </c>
      <c r="W36" s="52"/>
      <c r="X36" s="25">
        <v>60</v>
      </c>
      <c r="AE36" s="36">
        <v>15</v>
      </c>
      <c r="AF36" s="25">
        <v>0.4</v>
      </c>
      <c r="AG36" s="52">
        <f>(SUM(S36:AD36)/1000)+AF36</f>
        <v>0.74</v>
      </c>
      <c r="AH36" s="25"/>
      <c r="AI36" s="10">
        <v>23</v>
      </c>
    </row>
    <row r="37" spans="1:35" s="10" customFormat="1" ht="12.75">
      <c r="A37" s="10">
        <v>24</v>
      </c>
      <c r="B37" s="10">
        <v>24</v>
      </c>
      <c r="C37" s="36">
        <v>32</v>
      </c>
      <c r="D37" s="53" t="s">
        <v>77</v>
      </c>
      <c r="E37" s="53" t="s">
        <v>77</v>
      </c>
      <c r="F37" s="53" t="s">
        <v>77</v>
      </c>
      <c r="G37" s="53" t="s">
        <v>77</v>
      </c>
      <c r="H37" s="53">
        <v>72</v>
      </c>
      <c r="I37" s="53" t="s">
        <v>77</v>
      </c>
      <c r="J37" s="53"/>
      <c r="K37" s="53" t="s">
        <v>77</v>
      </c>
      <c r="L37" s="53"/>
      <c r="M37" s="53"/>
      <c r="N37" s="53"/>
      <c r="O37" s="36"/>
      <c r="P37" s="35" t="s">
        <v>166</v>
      </c>
      <c r="Q37" s="11"/>
      <c r="R37" s="11"/>
      <c r="S37" s="52">
        <v>60</v>
      </c>
      <c r="T37" s="52">
        <v>60</v>
      </c>
      <c r="U37" s="52">
        <v>60</v>
      </c>
      <c r="V37" s="52">
        <v>100</v>
      </c>
      <c r="X37" s="10">
        <v>60</v>
      </c>
      <c r="AE37" s="35">
        <v>9</v>
      </c>
      <c r="AF37" s="25">
        <v>3</v>
      </c>
      <c r="AG37" s="52">
        <f>(SUM(S37:AD37)/1000)+AF37</f>
        <v>3.34</v>
      </c>
      <c r="AH37" s="25"/>
      <c r="AI37" s="10">
        <v>24</v>
      </c>
    </row>
    <row r="38" spans="2:33" ht="12.75">
      <c r="B38" s="40"/>
      <c r="P38" s="33"/>
      <c r="W38" s="10"/>
      <c r="X38" s="10"/>
      <c r="Y38" s="10"/>
      <c r="Z38" s="10"/>
      <c r="AA38" s="10"/>
      <c r="AB38" s="10"/>
      <c r="AC38" s="10"/>
      <c r="AD38" s="10"/>
      <c r="AE38" s="35"/>
      <c r="AF38" s="10"/>
      <c r="AG38">
        <f t="shared" si="2"/>
        <v>0</v>
      </c>
    </row>
    <row r="39" ht="12.75">
      <c r="AG39">
        <f>SUM(AG14:AG37)</f>
        <v>142.20499999999998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2">
      <selection activeCell="A9" sqref="A9:IV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7" width="11.00390625" style="0" customWidth="1"/>
    <col min="18" max="18" width="11.50390625" style="0" customWidth="1"/>
    <col min="19" max="19" width="8.375" style="0" customWidth="1"/>
    <col min="20" max="21" width="8.50390625" style="0" customWidth="1"/>
    <col min="22" max="23" width="7.375" style="0" customWidth="1"/>
    <col min="24" max="24" width="5.50390625" style="0" customWidth="1"/>
    <col min="25" max="30" width="6.50390625" style="0" customWidth="1"/>
    <col min="31" max="31" width="9.125" style="0" customWidth="1"/>
    <col min="32" max="32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I2" s="41" t="s">
        <v>117</v>
      </c>
      <c r="J2" s="41"/>
      <c r="K2" s="29"/>
      <c r="L2" s="29"/>
      <c r="M2" s="29"/>
      <c r="N2" s="29"/>
    </row>
    <row r="3" spans="19:20" ht="12.75">
      <c r="S3" s="5" t="s">
        <v>24</v>
      </c>
      <c r="T3" s="3"/>
    </row>
    <row r="4" spans="1:21" ht="12.75">
      <c r="A4" t="s">
        <v>50</v>
      </c>
      <c r="C4" s="30" t="s">
        <v>187</v>
      </c>
      <c r="Q4" t="s">
        <v>25</v>
      </c>
      <c r="S4" s="5" t="s">
        <v>0</v>
      </c>
      <c r="T4" s="30" t="s">
        <v>1</v>
      </c>
      <c r="U4" s="30"/>
    </row>
    <row r="5" spans="1:19" ht="12.75">
      <c r="A5" t="s">
        <v>9</v>
      </c>
      <c r="C5" s="4">
        <v>34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1">
        <v>42759</v>
      </c>
      <c r="S5" s="3"/>
    </row>
    <row r="6" spans="1:3" ht="12.75">
      <c r="A6" t="s">
        <v>51</v>
      </c>
      <c r="C6">
        <v>45</v>
      </c>
    </row>
    <row r="7" spans="1:3" ht="12.75">
      <c r="A7" t="s">
        <v>52</v>
      </c>
      <c r="C7" s="30">
        <v>4860</v>
      </c>
    </row>
    <row r="8" ht="12.75">
      <c r="A8" t="s">
        <v>23</v>
      </c>
    </row>
    <row r="9" spans="4:30" ht="12.75">
      <c r="D9">
        <f>COUNTIF(D14:D37,"x")</f>
        <v>23</v>
      </c>
      <c r="E9">
        <f aca="true" t="shared" si="0" ref="E9:O9">COUNTIF(E14:E37,"x")</f>
        <v>13</v>
      </c>
      <c r="F9">
        <f t="shared" si="0"/>
        <v>23</v>
      </c>
      <c r="G9">
        <f t="shared" si="0"/>
        <v>24</v>
      </c>
      <c r="H9">
        <f t="shared" si="0"/>
        <v>0</v>
      </c>
      <c r="I9">
        <f t="shared" si="0"/>
        <v>12</v>
      </c>
      <c r="K9">
        <f t="shared" si="0"/>
        <v>22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9</v>
      </c>
      <c r="P9">
        <v>25</v>
      </c>
      <c r="R9">
        <f>COUNT(R14:R37)</f>
        <v>0</v>
      </c>
      <c r="S9">
        <f aca="true" t="shared" si="1" ref="S9:AD9">COUNT(S14:S37)</f>
        <v>24</v>
      </c>
      <c r="T9">
        <f t="shared" si="1"/>
        <v>24</v>
      </c>
      <c r="U9">
        <f t="shared" si="1"/>
        <v>24</v>
      </c>
      <c r="V9">
        <f t="shared" si="1"/>
        <v>6</v>
      </c>
      <c r="W9">
        <f t="shared" si="1"/>
        <v>10</v>
      </c>
      <c r="X9">
        <f t="shared" si="1"/>
        <v>11</v>
      </c>
      <c r="Y9">
        <f t="shared" si="1"/>
        <v>1</v>
      </c>
      <c r="Z9">
        <f t="shared" si="1"/>
        <v>1</v>
      </c>
      <c r="AA9">
        <f t="shared" si="1"/>
        <v>1</v>
      </c>
      <c r="AB9">
        <f t="shared" si="1"/>
        <v>11</v>
      </c>
      <c r="AC9">
        <f t="shared" si="1"/>
        <v>17</v>
      </c>
      <c r="AD9">
        <f t="shared" si="1"/>
        <v>0</v>
      </c>
    </row>
    <row r="10" spans="4:23" ht="12.75">
      <c r="D10" s="30" t="s">
        <v>28</v>
      </c>
      <c r="Q10" s="2"/>
      <c r="R10" s="12" t="s">
        <v>15</v>
      </c>
      <c r="V10" s="2"/>
      <c r="W10" s="6"/>
    </row>
    <row r="11" spans="4:34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/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19" t="s">
        <v>10</v>
      </c>
      <c r="Q11" s="19" t="s">
        <v>5</v>
      </c>
      <c r="R11" s="19"/>
      <c r="S11" s="13" t="s">
        <v>36</v>
      </c>
      <c r="T11" s="17" t="s">
        <v>37</v>
      </c>
      <c r="U11" s="17" t="s">
        <v>16</v>
      </c>
      <c r="V11" s="17" t="s">
        <v>12</v>
      </c>
      <c r="W11" s="17" t="s">
        <v>38</v>
      </c>
      <c r="X11" s="17" t="s">
        <v>40</v>
      </c>
      <c r="Y11" s="17" t="s">
        <v>41</v>
      </c>
      <c r="Z11" s="14" t="s">
        <v>42</v>
      </c>
      <c r="AA11" s="14" t="s">
        <v>43</v>
      </c>
      <c r="AB11" s="14" t="s">
        <v>44</v>
      </c>
      <c r="AC11" s="14" t="s">
        <v>45</v>
      </c>
      <c r="AD11" s="14" t="s">
        <v>48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5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P12" s="20"/>
      <c r="Q12" s="20" t="s">
        <v>4</v>
      </c>
      <c r="R12" s="20" t="s">
        <v>8</v>
      </c>
      <c r="S12" s="15" t="s">
        <v>18</v>
      </c>
      <c r="T12" s="18" t="s">
        <v>18</v>
      </c>
      <c r="U12" s="18" t="s">
        <v>18</v>
      </c>
      <c r="V12" s="18" t="s">
        <v>22</v>
      </c>
      <c r="W12" s="18" t="s">
        <v>39</v>
      </c>
      <c r="X12" s="18" t="s">
        <v>18</v>
      </c>
      <c r="Y12" s="18" t="s">
        <v>18</v>
      </c>
      <c r="Z12" s="16" t="s">
        <v>17</v>
      </c>
      <c r="AA12" s="16" t="s">
        <v>17</v>
      </c>
      <c r="AB12" s="16" t="s">
        <v>19</v>
      </c>
      <c r="AC12" s="16" t="s">
        <v>46</v>
      </c>
      <c r="AD12" s="16" t="s">
        <v>18</v>
      </c>
      <c r="AE12" s="21"/>
      <c r="AF12" s="14" t="s">
        <v>7</v>
      </c>
      <c r="AG12" s="23" t="s">
        <v>7</v>
      </c>
      <c r="AI12" s="2" t="s">
        <v>3</v>
      </c>
    </row>
    <row r="13" spans="17:18" s="8" customFormat="1" ht="12.75">
      <c r="Q13" s="9"/>
      <c r="R13" s="9"/>
    </row>
    <row r="14" spans="1:35" s="52" customFormat="1" ht="12.75">
      <c r="A14" s="52">
        <v>1</v>
      </c>
      <c r="B14" s="52">
        <v>1</v>
      </c>
      <c r="C14" s="53">
        <v>4860</v>
      </c>
      <c r="D14" s="53" t="s">
        <v>77</v>
      </c>
      <c r="E14" s="53" t="s">
        <v>77</v>
      </c>
      <c r="F14" s="53" t="s">
        <v>77</v>
      </c>
      <c r="G14" s="53" t="s">
        <v>77</v>
      </c>
      <c r="H14" s="53">
        <v>73</v>
      </c>
      <c r="I14" s="53"/>
      <c r="J14" s="53"/>
      <c r="K14" s="53" t="s">
        <v>77</v>
      </c>
      <c r="L14" s="53" t="s">
        <v>179</v>
      </c>
      <c r="M14" s="53"/>
      <c r="N14" s="35"/>
      <c r="O14" s="36" t="s">
        <v>77</v>
      </c>
      <c r="P14" s="53" t="s">
        <v>174</v>
      </c>
      <c r="Q14" s="54"/>
      <c r="R14" s="54"/>
      <c r="S14" s="52">
        <v>60</v>
      </c>
      <c r="T14" s="52">
        <v>60</v>
      </c>
      <c r="U14" s="52">
        <v>60</v>
      </c>
      <c r="W14" s="52">
        <v>125</v>
      </c>
      <c r="X14" s="52">
        <v>60</v>
      </c>
      <c r="AB14" s="52">
        <v>500</v>
      </c>
      <c r="AC14" s="52">
        <v>1000</v>
      </c>
      <c r="AE14" s="53">
        <v>6</v>
      </c>
      <c r="AF14" s="55">
        <v>6.1</v>
      </c>
      <c r="AG14" s="52">
        <f>(SUM(S14:AD14)/1000)+AF14</f>
        <v>7.965</v>
      </c>
      <c r="AI14" s="52">
        <v>1</v>
      </c>
    </row>
    <row r="15" spans="1:35" s="52" customFormat="1" ht="12.75">
      <c r="A15" s="52">
        <v>2</v>
      </c>
      <c r="B15" s="52">
        <v>2</v>
      </c>
      <c r="C15" s="53">
        <v>4860</v>
      </c>
      <c r="D15" s="53" t="s">
        <v>77</v>
      </c>
      <c r="E15" s="53" t="s">
        <v>77</v>
      </c>
      <c r="F15" s="53" t="s">
        <v>77</v>
      </c>
      <c r="G15" s="53" t="s">
        <v>77</v>
      </c>
      <c r="H15" s="53">
        <v>74</v>
      </c>
      <c r="I15" s="53" t="s">
        <v>77</v>
      </c>
      <c r="J15" s="53"/>
      <c r="K15" s="53" t="s">
        <v>77</v>
      </c>
      <c r="L15" s="53"/>
      <c r="M15" s="53"/>
      <c r="N15" s="53"/>
      <c r="O15" s="36"/>
      <c r="P15" s="35" t="s">
        <v>181</v>
      </c>
      <c r="Q15" s="54"/>
      <c r="R15" s="54"/>
      <c r="S15" s="52">
        <v>60</v>
      </c>
      <c r="T15" s="52">
        <v>60</v>
      </c>
      <c r="U15" s="52">
        <v>60</v>
      </c>
      <c r="W15" s="52">
        <v>125</v>
      </c>
      <c r="X15" s="52">
        <v>60</v>
      </c>
      <c r="AB15" s="52">
        <v>500</v>
      </c>
      <c r="AC15" s="52">
        <v>1000</v>
      </c>
      <c r="AE15" s="53">
        <v>7</v>
      </c>
      <c r="AF15" s="52">
        <v>5.4</v>
      </c>
      <c r="AG15" s="52">
        <f aca="true" t="shared" si="2" ref="AG15:AG37">(SUM(S15:AD15)/1000)+AF15</f>
        <v>7.265000000000001</v>
      </c>
      <c r="AI15" s="52">
        <v>2</v>
      </c>
    </row>
    <row r="16" spans="1:35" s="52" customFormat="1" ht="12.75">
      <c r="A16" s="52">
        <v>3</v>
      </c>
      <c r="B16" s="52">
        <v>3</v>
      </c>
      <c r="C16" s="53">
        <v>4700</v>
      </c>
      <c r="D16" s="53" t="s">
        <v>77</v>
      </c>
      <c r="E16" s="53"/>
      <c r="F16" s="53" t="s">
        <v>77</v>
      </c>
      <c r="G16" s="53" t="s">
        <v>77</v>
      </c>
      <c r="H16" s="53">
        <v>75</v>
      </c>
      <c r="I16" s="53"/>
      <c r="J16" s="53"/>
      <c r="K16" s="53" t="s">
        <v>77</v>
      </c>
      <c r="L16" s="53"/>
      <c r="M16" s="53"/>
      <c r="N16" s="53"/>
      <c r="P16" s="35" t="s">
        <v>159</v>
      </c>
      <c r="Q16" s="54"/>
      <c r="R16" s="54"/>
      <c r="S16" s="52">
        <v>60</v>
      </c>
      <c r="T16" s="52">
        <v>60</v>
      </c>
      <c r="U16" s="52">
        <v>60</v>
      </c>
      <c r="AC16" s="52">
        <v>1000</v>
      </c>
      <c r="AE16" s="35">
        <v>13</v>
      </c>
      <c r="AF16" s="52">
        <v>7.5</v>
      </c>
      <c r="AG16" s="52">
        <f t="shared" si="2"/>
        <v>8.68</v>
      </c>
      <c r="AI16" s="52">
        <v>3</v>
      </c>
    </row>
    <row r="17" spans="1:35" s="52" customFormat="1" ht="12.75">
      <c r="A17" s="52">
        <v>4</v>
      </c>
      <c r="B17" s="52">
        <v>4</v>
      </c>
      <c r="C17" s="53">
        <v>4500</v>
      </c>
      <c r="D17" s="53" t="s">
        <v>77</v>
      </c>
      <c r="E17" s="53"/>
      <c r="F17" s="53" t="s">
        <v>77</v>
      </c>
      <c r="G17" s="53" t="s">
        <v>77</v>
      </c>
      <c r="H17" s="53">
        <v>76</v>
      </c>
      <c r="I17" s="53"/>
      <c r="J17" s="53"/>
      <c r="K17" s="53" t="s">
        <v>77</v>
      </c>
      <c r="L17" s="53"/>
      <c r="M17" s="53"/>
      <c r="N17" s="35"/>
      <c r="O17" s="36"/>
      <c r="P17" s="35" t="s">
        <v>167</v>
      </c>
      <c r="Q17" s="54"/>
      <c r="R17" s="54"/>
      <c r="S17" s="52">
        <v>60</v>
      </c>
      <c r="T17" s="52">
        <v>60</v>
      </c>
      <c r="U17" s="52">
        <v>60</v>
      </c>
      <c r="AE17" s="53">
        <v>18</v>
      </c>
      <c r="AF17" s="52">
        <v>9.8</v>
      </c>
      <c r="AG17" s="52">
        <f t="shared" si="2"/>
        <v>9.98</v>
      </c>
      <c r="AI17" s="52">
        <v>4</v>
      </c>
    </row>
    <row r="18" spans="1:35" s="52" customFormat="1" ht="12.75">
      <c r="A18" s="52">
        <v>5</v>
      </c>
      <c r="B18" s="52">
        <v>5</v>
      </c>
      <c r="C18" s="53">
        <v>4001</v>
      </c>
      <c r="D18" s="53" t="s">
        <v>77</v>
      </c>
      <c r="E18" s="53" t="s">
        <v>77</v>
      </c>
      <c r="F18" s="53" t="s">
        <v>77</v>
      </c>
      <c r="G18" s="53" t="s">
        <v>77</v>
      </c>
      <c r="H18" s="53">
        <v>77</v>
      </c>
      <c r="I18" s="53"/>
      <c r="J18" s="53"/>
      <c r="K18" s="53" t="s">
        <v>77</v>
      </c>
      <c r="L18" s="53"/>
      <c r="M18" s="53"/>
      <c r="N18" s="53"/>
      <c r="O18" s="36" t="s">
        <v>77</v>
      </c>
      <c r="P18" s="35" t="s">
        <v>180</v>
      </c>
      <c r="Q18" s="54"/>
      <c r="R18" s="54"/>
      <c r="S18" s="52">
        <v>60</v>
      </c>
      <c r="T18" s="52">
        <v>60</v>
      </c>
      <c r="U18" s="52">
        <v>60</v>
      </c>
      <c r="W18" s="52">
        <v>125</v>
      </c>
      <c r="X18" s="52">
        <v>60</v>
      </c>
      <c r="AB18" s="52">
        <v>500</v>
      </c>
      <c r="AC18" s="52">
        <v>1000</v>
      </c>
      <c r="AE18" s="53">
        <v>19</v>
      </c>
      <c r="AF18" s="52">
        <v>6.3</v>
      </c>
      <c r="AG18" s="52">
        <f t="shared" si="2"/>
        <v>8.165</v>
      </c>
      <c r="AI18" s="52">
        <v>5</v>
      </c>
    </row>
    <row r="19" spans="1:35" s="52" customFormat="1" ht="12.75">
      <c r="A19" s="52">
        <v>6</v>
      </c>
      <c r="B19" s="52">
        <v>6</v>
      </c>
      <c r="C19" s="53">
        <v>3500</v>
      </c>
      <c r="D19" s="53" t="s">
        <v>77</v>
      </c>
      <c r="E19" s="53"/>
      <c r="F19" s="53" t="s">
        <v>77</v>
      </c>
      <c r="G19" s="53" t="s">
        <v>77</v>
      </c>
      <c r="H19" s="53">
        <v>78</v>
      </c>
      <c r="I19" s="53"/>
      <c r="J19" s="53"/>
      <c r="K19" s="53"/>
      <c r="L19" s="53"/>
      <c r="M19" s="53"/>
      <c r="N19" s="35"/>
      <c r="O19" s="36"/>
      <c r="P19" s="35">
        <v>27</v>
      </c>
      <c r="Q19" s="54"/>
      <c r="R19" s="54"/>
      <c r="S19" s="52">
        <v>60</v>
      </c>
      <c r="T19" s="52">
        <v>60</v>
      </c>
      <c r="U19" s="52">
        <v>60</v>
      </c>
      <c r="AB19" s="52">
        <v>500</v>
      </c>
      <c r="AC19" s="52">
        <v>1000</v>
      </c>
      <c r="AE19" s="53">
        <v>17</v>
      </c>
      <c r="AF19" s="52">
        <v>7.5</v>
      </c>
      <c r="AG19" s="52">
        <f t="shared" si="2"/>
        <v>9.18</v>
      </c>
      <c r="AI19" s="52">
        <v>6</v>
      </c>
    </row>
    <row r="20" spans="1:35" s="52" customFormat="1" ht="12.75">
      <c r="A20" s="52">
        <v>7</v>
      </c>
      <c r="B20" s="52">
        <v>7</v>
      </c>
      <c r="C20" s="53">
        <v>3200</v>
      </c>
      <c r="D20" s="53" t="s">
        <v>77</v>
      </c>
      <c r="E20" s="53"/>
      <c r="F20" s="53" t="s">
        <v>77</v>
      </c>
      <c r="G20" s="53" t="s">
        <v>77</v>
      </c>
      <c r="H20" s="53">
        <v>79</v>
      </c>
      <c r="I20" s="53"/>
      <c r="J20" s="53"/>
      <c r="K20" s="53" t="s">
        <v>77</v>
      </c>
      <c r="L20" s="53"/>
      <c r="M20" s="53"/>
      <c r="N20" s="53"/>
      <c r="O20" s="53" t="s">
        <v>77</v>
      </c>
      <c r="P20" s="35" t="s">
        <v>153</v>
      </c>
      <c r="Q20" s="54"/>
      <c r="R20" s="54"/>
      <c r="S20" s="52">
        <v>60</v>
      </c>
      <c r="T20" s="52">
        <v>60</v>
      </c>
      <c r="U20" s="52">
        <v>60</v>
      </c>
      <c r="AE20" s="35">
        <v>8</v>
      </c>
      <c r="AF20" s="52">
        <v>6.2</v>
      </c>
      <c r="AG20" s="52">
        <f t="shared" si="2"/>
        <v>6.38</v>
      </c>
      <c r="AH20" s="10"/>
      <c r="AI20" s="52">
        <v>7</v>
      </c>
    </row>
    <row r="21" spans="1:35" s="52" customFormat="1" ht="12.75">
      <c r="A21" s="52">
        <v>8</v>
      </c>
      <c r="B21" s="52">
        <v>8</v>
      </c>
      <c r="C21" s="53">
        <v>3000</v>
      </c>
      <c r="D21" s="53" t="s">
        <v>77</v>
      </c>
      <c r="E21" s="53" t="s">
        <v>77</v>
      </c>
      <c r="F21" s="53" t="s">
        <v>77</v>
      </c>
      <c r="G21" s="53" t="s">
        <v>77</v>
      </c>
      <c r="H21" s="53">
        <v>80</v>
      </c>
      <c r="I21" s="53" t="s">
        <v>77</v>
      </c>
      <c r="J21" s="53"/>
      <c r="K21" s="53" t="s">
        <v>77</v>
      </c>
      <c r="L21" s="53"/>
      <c r="M21" s="53"/>
      <c r="N21" s="53"/>
      <c r="O21" s="53"/>
      <c r="P21" s="35" t="s">
        <v>160</v>
      </c>
      <c r="Q21" s="54"/>
      <c r="R21" s="54"/>
      <c r="S21" s="52">
        <v>60</v>
      </c>
      <c r="T21" s="52">
        <v>60</v>
      </c>
      <c r="U21" s="52">
        <v>60</v>
      </c>
      <c r="W21" s="52">
        <v>125</v>
      </c>
      <c r="X21" s="52">
        <v>60</v>
      </c>
      <c r="AB21" s="52">
        <v>500</v>
      </c>
      <c r="AC21" s="52">
        <v>1000</v>
      </c>
      <c r="AE21" s="35">
        <v>2</v>
      </c>
      <c r="AF21" s="52">
        <v>4</v>
      </c>
      <c r="AG21" s="52">
        <f t="shared" si="2"/>
        <v>5.865</v>
      </c>
      <c r="AI21" s="52">
        <v>8</v>
      </c>
    </row>
    <row r="22" spans="1:35" s="52" customFormat="1" ht="12.75">
      <c r="A22" s="52">
        <v>9</v>
      </c>
      <c r="B22" s="52">
        <v>9</v>
      </c>
      <c r="C22" s="53">
        <v>2500</v>
      </c>
      <c r="D22" s="53" t="s">
        <v>77</v>
      </c>
      <c r="E22" s="53"/>
      <c r="F22" s="53" t="s">
        <v>77</v>
      </c>
      <c r="G22" s="53" t="s">
        <v>77</v>
      </c>
      <c r="H22" s="53">
        <v>81</v>
      </c>
      <c r="I22" s="53"/>
      <c r="J22" s="53"/>
      <c r="K22" s="53" t="s">
        <v>77</v>
      </c>
      <c r="L22" s="53"/>
      <c r="M22" s="53"/>
      <c r="N22" s="53"/>
      <c r="O22" s="36" t="s">
        <v>77</v>
      </c>
      <c r="P22" s="35" t="s">
        <v>155</v>
      </c>
      <c r="Q22" s="54"/>
      <c r="R22" s="54"/>
      <c r="S22" s="52">
        <v>60</v>
      </c>
      <c r="T22" s="52">
        <v>60</v>
      </c>
      <c r="U22" s="52">
        <v>60</v>
      </c>
      <c r="AB22" s="52">
        <v>500</v>
      </c>
      <c r="AC22" s="52">
        <v>1000</v>
      </c>
      <c r="AE22" s="35">
        <v>4</v>
      </c>
      <c r="AF22" s="52">
        <v>4.5</v>
      </c>
      <c r="AG22" s="52">
        <f t="shared" si="2"/>
        <v>6.18</v>
      </c>
      <c r="AI22" s="52">
        <v>9</v>
      </c>
    </row>
    <row r="23" spans="1:35" s="52" customFormat="1" ht="12.75">
      <c r="A23" s="52">
        <v>10</v>
      </c>
      <c r="B23" s="52">
        <v>10</v>
      </c>
      <c r="C23" s="53">
        <v>2001</v>
      </c>
      <c r="D23" s="53" t="s">
        <v>77</v>
      </c>
      <c r="E23" s="53" t="s">
        <v>77</v>
      </c>
      <c r="F23" s="53" t="s">
        <v>77</v>
      </c>
      <c r="G23" s="53" t="s">
        <v>77</v>
      </c>
      <c r="H23" s="53">
        <v>82</v>
      </c>
      <c r="I23" s="53"/>
      <c r="J23" s="53"/>
      <c r="K23" s="53" t="s">
        <v>77</v>
      </c>
      <c r="L23" s="53"/>
      <c r="M23" s="53"/>
      <c r="N23" s="53"/>
      <c r="O23" s="53" t="s">
        <v>77</v>
      </c>
      <c r="P23" s="35" t="s">
        <v>154</v>
      </c>
      <c r="Q23" s="54"/>
      <c r="R23" s="54"/>
      <c r="S23" s="52">
        <v>60</v>
      </c>
      <c r="T23" s="52">
        <v>60</v>
      </c>
      <c r="U23" s="52">
        <v>60</v>
      </c>
      <c r="AE23" s="35">
        <v>22</v>
      </c>
      <c r="AF23" s="52">
        <v>1.5</v>
      </c>
      <c r="AG23" s="52">
        <f t="shared" si="2"/>
        <v>1.68</v>
      </c>
      <c r="AI23" s="52">
        <v>10</v>
      </c>
    </row>
    <row r="24" spans="1:35" s="52" customFormat="1" ht="12.75">
      <c r="A24" s="52">
        <v>11</v>
      </c>
      <c r="B24" s="52">
        <v>11</v>
      </c>
      <c r="C24" s="53">
        <v>1550</v>
      </c>
      <c r="D24" s="53" t="s">
        <v>77</v>
      </c>
      <c r="E24" s="53" t="s">
        <v>77</v>
      </c>
      <c r="F24" s="53" t="s">
        <v>77</v>
      </c>
      <c r="G24" s="53" t="s">
        <v>77</v>
      </c>
      <c r="H24" s="53">
        <v>83</v>
      </c>
      <c r="I24" s="53" t="s">
        <v>77</v>
      </c>
      <c r="J24" s="53"/>
      <c r="K24" s="53" t="s">
        <v>77</v>
      </c>
      <c r="L24" s="53"/>
      <c r="M24" s="53"/>
      <c r="N24" s="35"/>
      <c r="O24" s="36" t="s">
        <v>77</v>
      </c>
      <c r="P24" s="35" t="s">
        <v>177</v>
      </c>
      <c r="Q24" s="54"/>
      <c r="R24" s="54"/>
      <c r="S24" s="52">
        <v>60</v>
      </c>
      <c r="T24" s="52">
        <v>60</v>
      </c>
      <c r="U24" s="52">
        <v>60</v>
      </c>
      <c r="W24" s="52">
        <v>125</v>
      </c>
      <c r="X24" s="52">
        <v>60</v>
      </c>
      <c r="AB24" s="52">
        <v>500</v>
      </c>
      <c r="AC24" s="52">
        <v>1000</v>
      </c>
      <c r="AE24" s="35" t="s">
        <v>188</v>
      </c>
      <c r="AF24" s="52">
        <v>4</v>
      </c>
      <c r="AG24" s="52">
        <f t="shared" si="2"/>
        <v>5.865</v>
      </c>
      <c r="AI24" s="52">
        <v>11</v>
      </c>
    </row>
    <row r="25" spans="1:35" s="52" customFormat="1" ht="12.75">
      <c r="A25" s="52">
        <v>12</v>
      </c>
      <c r="B25" s="52">
        <v>12</v>
      </c>
      <c r="C25" s="53">
        <v>1100</v>
      </c>
      <c r="D25" s="53" t="s">
        <v>77</v>
      </c>
      <c r="E25" s="53" t="s">
        <v>77</v>
      </c>
      <c r="F25" s="53" t="s">
        <v>77</v>
      </c>
      <c r="G25" s="53" t="s">
        <v>77</v>
      </c>
      <c r="H25" s="53">
        <v>84</v>
      </c>
      <c r="I25" s="53"/>
      <c r="J25" s="53"/>
      <c r="K25" s="53" t="s">
        <v>77</v>
      </c>
      <c r="L25" s="53"/>
      <c r="M25" s="53"/>
      <c r="N25" s="53"/>
      <c r="O25" s="36" t="s">
        <v>77</v>
      </c>
      <c r="P25" s="35" t="s">
        <v>151</v>
      </c>
      <c r="Q25" s="54"/>
      <c r="R25" s="54"/>
      <c r="S25" s="52">
        <v>60</v>
      </c>
      <c r="T25" s="52">
        <v>60</v>
      </c>
      <c r="U25" s="52">
        <v>60</v>
      </c>
      <c r="W25" s="52">
        <v>125</v>
      </c>
      <c r="X25" s="52">
        <v>60</v>
      </c>
      <c r="AB25" s="52">
        <v>500</v>
      </c>
      <c r="AC25" s="52">
        <v>1000</v>
      </c>
      <c r="AE25" s="53">
        <v>11</v>
      </c>
      <c r="AF25" s="52">
        <v>5</v>
      </c>
      <c r="AG25" s="52">
        <f t="shared" si="2"/>
        <v>6.865</v>
      </c>
      <c r="AI25" s="52">
        <v>12</v>
      </c>
    </row>
    <row r="26" spans="1:35" s="10" customFormat="1" ht="12.75">
      <c r="A26" s="10">
        <v>13</v>
      </c>
      <c r="B26" s="10">
        <v>13</v>
      </c>
      <c r="C26" s="53">
        <v>800</v>
      </c>
      <c r="D26" s="53" t="s">
        <v>77</v>
      </c>
      <c r="E26" s="53" t="s">
        <v>77</v>
      </c>
      <c r="F26" s="53" t="s">
        <v>77</v>
      </c>
      <c r="G26" s="53" t="s">
        <v>77</v>
      </c>
      <c r="H26" s="53">
        <v>85</v>
      </c>
      <c r="I26" s="53" t="s">
        <v>77</v>
      </c>
      <c r="J26" s="53"/>
      <c r="K26" s="53" t="s">
        <v>77</v>
      </c>
      <c r="L26" s="53"/>
      <c r="M26" s="53"/>
      <c r="N26" s="53"/>
      <c r="O26" s="35"/>
      <c r="P26" s="35">
        <v>1</v>
      </c>
      <c r="Q26" s="11"/>
      <c r="S26" s="52">
        <v>60</v>
      </c>
      <c r="T26" s="52">
        <v>60</v>
      </c>
      <c r="U26" s="52">
        <v>60</v>
      </c>
      <c r="V26" s="52"/>
      <c r="W26" s="52"/>
      <c r="X26" s="52"/>
      <c r="AC26" s="52">
        <v>1000</v>
      </c>
      <c r="AE26" s="36">
        <v>20</v>
      </c>
      <c r="AF26" s="52">
        <v>5.8</v>
      </c>
      <c r="AG26" s="52">
        <f t="shared" si="2"/>
        <v>6.9799999999999995</v>
      </c>
      <c r="AI26" s="10">
        <v>13</v>
      </c>
    </row>
    <row r="27" spans="1:35" s="10" customFormat="1" ht="12.75">
      <c r="A27" s="10">
        <v>14</v>
      </c>
      <c r="B27" s="10">
        <v>14</v>
      </c>
      <c r="C27" s="35">
        <v>700</v>
      </c>
      <c r="D27" s="53" t="s">
        <v>77</v>
      </c>
      <c r="E27" s="53"/>
      <c r="F27" s="53" t="s">
        <v>77</v>
      </c>
      <c r="G27" s="53" t="s">
        <v>77</v>
      </c>
      <c r="H27" s="53">
        <v>86</v>
      </c>
      <c r="I27" s="53"/>
      <c r="J27" s="53"/>
      <c r="K27" s="53" t="s">
        <v>77</v>
      </c>
      <c r="L27" s="53"/>
      <c r="M27" s="53"/>
      <c r="N27" s="53"/>
      <c r="P27" s="35" t="s">
        <v>175</v>
      </c>
      <c r="Q27" s="11"/>
      <c r="R27" s="11"/>
      <c r="S27" s="52">
        <v>60</v>
      </c>
      <c r="T27" s="52">
        <v>60</v>
      </c>
      <c r="U27" s="52">
        <v>60</v>
      </c>
      <c r="V27" s="52"/>
      <c r="W27" s="52"/>
      <c r="X27" s="52"/>
      <c r="Y27" s="52"/>
      <c r="Z27" s="52"/>
      <c r="AA27" s="52"/>
      <c r="AB27" s="52"/>
      <c r="AC27" s="52"/>
      <c r="AD27" s="52"/>
      <c r="AE27" s="36">
        <v>12</v>
      </c>
      <c r="AF27" s="52">
        <v>9.6</v>
      </c>
      <c r="AG27" s="52">
        <f t="shared" si="2"/>
        <v>9.78</v>
      </c>
      <c r="AH27" s="25"/>
      <c r="AI27" s="10">
        <v>14</v>
      </c>
    </row>
    <row r="28" spans="1:35" s="10" customFormat="1" ht="12.75">
      <c r="A28" s="10">
        <v>15</v>
      </c>
      <c r="B28" s="10">
        <v>15</v>
      </c>
      <c r="C28" s="36">
        <v>600</v>
      </c>
      <c r="D28" s="53" t="s">
        <v>77</v>
      </c>
      <c r="E28" s="53"/>
      <c r="F28" s="53" t="s">
        <v>77</v>
      </c>
      <c r="G28" s="53" t="s">
        <v>77</v>
      </c>
      <c r="H28" s="53">
        <v>87</v>
      </c>
      <c r="I28" s="53" t="s">
        <v>77</v>
      </c>
      <c r="J28" s="53"/>
      <c r="K28" s="53" t="s">
        <v>77</v>
      </c>
      <c r="L28" s="53"/>
      <c r="M28" s="53"/>
      <c r="N28" s="53"/>
      <c r="O28" s="36"/>
      <c r="P28" s="35" t="s">
        <v>157</v>
      </c>
      <c r="Q28" s="11"/>
      <c r="S28" s="52">
        <v>60</v>
      </c>
      <c r="T28" s="52">
        <v>60</v>
      </c>
      <c r="U28" s="52">
        <v>60</v>
      </c>
      <c r="V28" s="52"/>
      <c r="W28" s="52"/>
      <c r="X28" s="52"/>
      <c r="Y28" s="52"/>
      <c r="Z28" s="52"/>
      <c r="AA28" s="52"/>
      <c r="AB28" s="52">
        <v>500</v>
      </c>
      <c r="AC28" s="52">
        <v>1000</v>
      </c>
      <c r="AD28" s="52"/>
      <c r="AE28" s="35">
        <v>9</v>
      </c>
      <c r="AF28" s="25">
        <v>7.25</v>
      </c>
      <c r="AG28" s="52">
        <f t="shared" si="2"/>
        <v>8.93</v>
      </c>
      <c r="AH28" s="25"/>
      <c r="AI28" s="10">
        <v>15</v>
      </c>
    </row>
    <row r="29" spans="1:35" s="10" customFormat="1" ht="12.75">
      <c r="A29" s="10">
        <v>16</v>
      </c>
      <c r="B29" s="10">
        <v>16</v>
      </c>
      <c r="C29" s="36">
        <v>498</v>
      </c>
      <c r="D29" s="53" t="s">
        <v>77</v>
      </c>
      <c r="E29" s="53" t="s">
        <v>77</v>
      </c>
      <c r="F29" s="53" t="s">
        <v>77</v>
      </c>
      <c r="G29" s="53" t="s">
        <v>77</v>
      </c>
      <c r="H29" s="53">
        <v>88</v>
      </c>
      <c r="I29" s="53"/>
      <c r="J29" s="53"/>
      <c r="K29" s="53" t="s">
        <v>77</v>
      </c>
      <c r="L29" s="53"/>
      <c r="M29" s="53"/>
      <c r="N29" s="53"/>
      <c r="P29" s="35" t="s">
        <v>164</v>
      </c>
      <c r="Q29" s="11"/>
      <c r="R29" s="11"/>
      <c r="S29" s="52">
        <v>60</v>
      </c>
      <c r="T29" s="52">
        <v>60</v>
      </c>
      <c r="U29" s="52">
        <v>60</v>
      </c>
      <c r="V29" s="52"/>
      <c r="W29" s="52">
        <v>125</v>
      </c>
      <c r="X29" s="52">
        <v>60</v>
      </c>
      <c r="Y29" s="52"/>
      <c r="Z29" s="52"/>
      <c r="AA29" s="52"/>
      <c r="AB29" s="52"/>
      <c r="AD29" s="52"/>
      <c r="AE29" s="35">
        <v>14</v>
      </c>
      <c r="AF29" s="25">
        <v>4.5</v>
      </c>
      <c r="AG29" s="52">
        <f t="shared" si="2"/>
        <v>4.865</v>
      </c>
      <c r="AI29" s="10">
        <v>16</v>
      </c>
    </row>
    <row r="30" spans="1:35" s="10" customFormat="1" ht="12.75">
      <c r="A30" s="10">
        <v>17</v>
      </c>
      <c r="B30" s="10">
        <v>17</v>
      </c>
      <c r="C30" s="36">
        <v>400</v>
      </c>
      <c r="D30" s="53" t="s">
        <v>77</v>
      </c>
      <c r="E30" s="53"/>
      <c r="F30" s="53" t="s">
        <v>77</v>
      </c>
      <c r="G30" s="53" t="s">
        <v>77</v>
      </c>
      <c r="H30" s="53">
        <v>89</v>
      </c>
      <c r="I30" s="53"/>
      <c r="J30" s="53"/>
      <c r="K30" s="53" t="s">
        <v>77</v>
      </c>
      <c r="L30" s="53"/>
      <c r="M30" s="53"/>
      <c r="N30" s="53"/>
      <c r="O30" s="36" t="s">
        <v>77</v>
      </c>
      <c r="P30" s="35" t="s">
        <v>182</v>
      </c>
      <c r="Q30" s="11"/>
      <c r="R30" s="11"/>
      <c r="S30" s="52">
        <v>60</v>
      </c>
      <c r="T30" s="52">
        <v>60</v>
      </c>
      <c r="U30" s="52">
        <v>60</v>
      </c>
      <c r="V30" s="52"/>
      <c r="X30" s="52"/>
      <c r="AC30" s="10">
        <v>2800</v>
      </c>
      <c r="AE30" s="35">
        <v>5</v>
      </c>
      <c r="AF30" s="25">
        <v>0</v>
      </c>
      <c r="AG30" s="52">
        <f t="shared" si="2"/>
        <v>2.98</v>
      </c>
      <c r="AI30" s="10">
        <v>17</v>
      </c>
    </row>
    <row r="31" spans="1:35" s="10" customFormat="1" ht="12.75">
      <c r="A31" s="10">
        <v>18</v>
      </c>
      <c r="B31" s="10">
        <v>18</v>
      </c>
      <c r="C31" s="36">
        <v>300</v>
      </c>
      <c r="D31" s="53" t="s">
        <v>77</v>
      </c>
      <c r="E31" s="53" t="s">
        <v>77</v>
      </c>
      <c r="F31" s="53" t="s">
        <v>77</v>
      </c>
      <c r="G31" s="53" t="s">
        <v>77</v>
      </c>
      <c r="H31" s="53">
        <v>90</v>
      </c>
      <c r="I31" s="53" t="s">
        <v>77</v>
      </c>
      <c r="J31" s="53"/>
      <c r="K31" s="53" t="s">
        <v>77</v>
      </c>
      <c r="L31" s="53"/>
      <c r="M31" s="53"/>
      <c r="N31" s="35"/>
      <c r="P31" s="35" t="s">
        <v>162</v>
      </c>
      <c r="Q31" s="11"/>
      <c r="R31" s="11"/>
      <c r="S31" s="52">
        <v>60</v>
      </c>
      <c r="T31" s="52">
        <v>60</v>
      </c>
      <c r="U31" s="52">
        <v>60</v>
      </c>
      <c r="V31" s="52"/>
      <c r="W31" s="52"/>
      <c r="X31" s="52"/>
      <c r="Y31" s="52"/>
      <c r="Z31" s="52"/>
      <c r="AA31" s="52"/>
      <c r="AB31" s="52"/>
      <c r="AC31" s="52"/>
      <c r="AD31" s="52"/>
      <c r="AE31" s="35">
        <v>24</v>
      </c>
      <c r="AF31" s="25">
        <v>8.8</v>
      </c>
      <c r="AG31" s="52">
        <f t="shared" si="2"/>
        <v>8.98</v>
      </c>
      <c r="AH31" s="25"/>
      <c r="AI31" s="10">
        <v>18</v>
      </c>
    </row>
    <row r="32" spans="1:35" s="10" customFormat="1" ht="12.75">
      <c r="A32" s="10">
        <v>19</v>
      </c>
      <c r="B32" s="10">
        <v>19</v>
      </c>
      <c r="C32" s="36">
        <v>250</v>
      </c>
      <c r="D32" s="53" t="s">
        <v>77</v>
      </c>
      <c r="E32" s="53"/>
      <c r="F32" s="53" t="s">
        <v>77</v>
      </c>
      <c r="G32" s="53" t="s">
        <v>77</v>
      </c>
      <c r="H32" s="53">
        <v>91</v>
      </c>
      <c r="I32" s="53" t="s">
        <v>77</v>
      </c>
      <c r="J32" s="53"/>
      <c r="K32" s="53" t="s">
        <v>77</v>
      </c>
      <c r="L32" s="53"/>
      <c r="M32" s="53"/>
      <c r="N32" s="53"/>
      <c r="P32" s="35" t="s">
        <v>161</v>
      </c>
      <c r="Q32" s="11"/>
      <c r="R32" s="11"/>
      <c r="S32" s="52">
        <v>60</v>
      </c>
      <c r="T32" s="52">
        <v>60</v>
      </c>
      <c r="U32" s="52">
        <v>60</v>
      </c>
      <c r="V32" s="52">
        <v>100</v>
      </c>
      <c r="W32" s="52">
        <v>125</v>
      </c>
      <c r="X32" s="52">
        <v>60</v>
      </c>
      <c r="AB32" s="10">
        <v>500</v>
      </c>
      <c r="AC32" s="10">
        <v>4000</v>
      </c>
      <c r="AE32" s="35">
        <v>23</v>
      </c>
      <c r="AF32" s="10">
        <v>4</v>
      </c>
      <c r="AG32" s="52">
        <f t="shared" si="2"/>
        <v>8.965</v>
      </c>
      <c r="AI32" s="10">
        <v>19</v>
      </c>
    </row>
    <row r="33" spans="1:35" s="10" customFormat="1" ht="12.75">
      <c r="A33" s="10">
        <v>20</v>
      </c>
      <c r="B33" s="10">
        <v>20</v>
      </c>
      <c r="C33" s="36">
        <v>150</v>
      </c>
      <c r="D33" s="53" t="s">
        <v>77</v>
      </c>
      <c r="E33" s="53" t="s">
        <v>77</v>
      </c>
      <c r="F33" s="53" t="s">
        <v>77</v>
      </c>
      <c r="G33" s="53" t="s">
        <v>77</v>
      </c>
      <c r="H33" s="53">
        <v>92</v>
      </c>
      <c r="I33" s="53" t="s">
        <v>77</v>
      </c>
      <c r="J33" s="53"/>
      <c r="K33" s="53" t="s">
        <v>77</v>
      </c>
      <c r="L33" s="53"/>
      <c r="M33" s="53"/>
      <c r="N33" s="53"/>
      <c r="P33" s="35">
        <v>14</v>
      </c>
      <c r="Q33" s="11"/>
      <c r="R33" s="11"/>
      <c r="S33" s="52">
        <v>60</v>
      </c>
      <c r="T33" s="52">
        <v>60</v>
      </c>
      <c r="U33" s="52">
        <v>60</v>
      </c>
      <c r="V33" s="52">
        <v>100</v>
      </c>
      <c r="W33" s="52"/>
      <c r="X33" s="52"/>
      <c r="Y33" s="52"/>
      <c r="Z33" s="52"/>
      <c r="AA33" s="52"/>
      <c r="AB33" s="52"/>
      <c r="AC33" s="52"/>
      <c r="AD33" s="52"/>
      <c r="AE33" s="35">
        <v>10</v>
      </c>
      <c r="AF33" s="10">
        <v>8.3</v>
      </c>
      <c r="AG33" s="52">
        <f t="shared" si="2"/>
        <v>8.58</v>
      </c>
      <c r="AI33" s="10">
        <v>20</v>
      </c>
    </row>
    <row r="34" spans="1:35" s="10" customFormat="1" ht="12.75">
      <c r="A34" s="10">
        <v>21</v>
      </c>
      <c r="B34" s="10">
        <v>21</v>
      </c>
      <c r="C34" s="36">
        <v>120</v>
      </c>
      <c r="D34" s="53" t="s">
        <v>77</v>
      </c>
      <c r="E34" s="53"/>
      <c r="F34" s="53" t="s">
        <v>77</v>
      </c>
      <c r="G34" s="53" t="s">
        <v>77</v>
      </c>
      <c r="H34" s="53">
        <v>93</v>
      </c>
      <c r="I34" s="53" t="s">
        <v>77</v>
      </c>
      <c r="J34" s="53"/>
      <c r="K34" s="53" t="s">
        <v>77</v>
      </c>
      <c r="L34" s="53"/>
      <c r="M34" s="53"/>
      <c r="N34" s="53"/>
      <c r="O34" s="36"/>
      <c r="P34" s="35" t="s">
        <v>150</v>
      </c>
      <c r="Q34" s="11"/>
      <c r="R34" s="11"/>
      <c r="S34" s="52">
        <v>60</v>
      </c>
      <c r="T34" s="52">
        <v>60</v>
      </c>
      <c r="U34" s="52">
        <v>60</v>
      </c>
      <c r="V34" s="52">
        <v>100</v>
      </c>
      <c r="W34" s="52"/>
      <c r="X34" s="25"/>
      <c r="AC34" s="10">
        <v>4000</v>
      </c>
      <c r="AE34" s="36">
        <v>21</v>
      </c>
      <c r="AF34" s="10">
        <v>3</v>
      </c>
      <c r="AG34" s="52">
        <f t="shared" si="2"/>
        <v>7.28</v>
      </c>
      <c r="AI34" s="10">
        <v>21</v>
      </c>
    </row>
    <row r="35" spans="1:35" s="10" customFormat="1" ht="12.75">
      <c r="A35" s="10">
        <v>22</v>
      </c>
      <c r="B35" s="10">
        <v>22</v>
      </c>
      <c r="C35" s="36">
        <v>89</v>
      </c>
      <c r="D35" s="53"/>
      <c r="E35" s="53"/>
      <c r="F35" s="53"/>
      <c r="G35" s="53" t="s">
        <v>77</v>
      </c>
      <c r="H35" s="53">
        <v>94</v>
      </c>
      <c r="I35" s="53" t="s">
        <v>77</v>
      </c>
      <c r="J35" s="53"/>
      <c r="K35" s="53"/>
      <c r="L35" s="53"/>
      <c r="M35" s="53"/>
      <c r="N35" s="35"/>
      <c r="P35" s="35">
        <v>50</v>
      </c>
      <c r="Q35" s="11"/>
      <c r="R35" s="11"/>
      <c r="S35" s="52">
        <v>60</v>
      </c>
      <c r="T35" s="52">
        <v>60</v>
      </c>
      <c r="U35" s="52">
        <v>60</v>
      </c>
      <c r="V35" s="52">
        <v>100</v>
      </c>
      <c r="W35" s="52">
        <v>125</v>
      </c>
      <c r="X35" s="52">
        <v>60</v>
      </c>
      <c r="Y35" s="52"/>
      <c r="Z35" s="52"/>
      <c r="AA35" s="52"/>
      <c r="AB35" s="52"/>
      <c r="AC35" s="10">
        <v>4000</v>
      </c>
      <c r="AD35" s="52"/>
      <c r="AE35" s="36">
        <v>16</v>
      </c>
      <c r="AF35" s="10">
        <v>3.5</v>
      </c>
      <c r="AG35" s="52">
        <f t="shared" si="2"/>
        <v>7.965</v>
      </c>
      <c r="AI35" s="10">
        <v>22</v>
      </c>
    </row>
    <row r="36" spans="1:35" s="10" customFormat="1" ht="12.75">
      <c r="A36" s="10">
        <v>23</v>
      </c>
      <c r="B36" s="10">
        <v>23</v>
      </c>
      <c r="C36" s="36">
        <v>45</v>
      </c>
      <c r="D36" s="53" t="s">
        <v>77</v>
      </c>
      <c r="E36" s="53" t="s">
        <v>77</v>
      </c>
      <c r="F36" s="53" t="s">
        <v>77</v>
      </c>
      <c r="G36" s="53" t="s">
        <v>77</v>
      </c>
      <c r="H36" s="53">
        <v>95</v>
      </c>
      <c r="I36" s="53" t="s">
        <v>77</v>
      </c>
      <c r="J36" s="53"/>
      <c r="K36" s="53" t="s">
        <v>77</v>
      </c>
      <c r="L36" s="53"/>
      <c r="M36" s="53"/>
      <c r="N36" s="53"/>
      <c r="P36" s="35" t="s">
        <v>176</v>
      </c>
      <c r="Q36" s="11"/>
      <c r="R36" s="11"/>
      <c r="S36" s="52">
        <v>60</v>
      </c>
      <c r="T36" s="52">
        <v>60</v>
      </c>
      <c r="U36" s="52">
        <v>60</v>
      </c>
      <c r="V36" s="25">
        <v>100</v>
      </c>
      <c r="W36" s="52"/>
      <c r="X36" s="25">
        <v>60</v>
      </c>
      <c r="AC36" s="10">
        <v>4000</v>
      </c>
      <c r="AE36" s="36">
        <v>15</v>
      </c>
      <c r="AF36" s="10">
        <v>0.4</v>
      </c>
      <c r="AG36" s="52">
        <f t="shared" si="2"/>
        <v>4.74</v>
      </c>
      <c r="AH36" s="25"/>
      <c r="AI36" s="10">
        <v>23</v>
      </c>
    </row>
    <row r="37" spans="1:35" s="10" customFormat="1" ht="12.75">
      <c r="A37" s="10">
        <v>24</v>
      </c>
      <c r="B37" s="10">
        <v>24</v>
      </c>
      <c r="C37" s="36">
        <v>28</v>
      </c>
      <c r="D37" s="53" t="s">
        <v>77</v>
      </c>
      <c r="E37" s="53" t="s">
        <v>77</v>
      </c>
      <c r="F37" s="53" t="s">
        <v>77</v>
      </c>
      <c r="G37" s="53" t="s">
        <v>77</v>
      </c>
      <c r="H37" s="53">
        <v>96</v>
      </c>
      <c r="I37" s="53" t="s">
        <v>77</v>
      </c>
      <c r="J37" s="53"/>
      <c r="K37" s="53" t="s">
        <v>77</v>
      </c>
      <c r="L37" s="53"/>
      <c r="M37" s="53"/>
      <c r="N37" s="53"/>
      <c r="O37" s="36" t="s">
        <v>77</v>
      </c>
      <c r="P37" s="35" t="s">
        <v>152</v>
      </c>
      <c r="Q37" s="11"/>
      <c r="R37" s="11"/>
      <c r="S37" s="52">
        <v>60</v>
      </c>
      <c r="T37" s="52">
        <v>60</v>
      </c>
      <c r="U37" s="52">
        <v>60</v>
      </c>
      <c r="V37" s="52">
        <v>100</v>
      </c>
      <c r="W37" s="25">
        <v>125</v>
      </c>
      <c r="X37" s="10">
        <v>60</v>
      </c>
      <c r="Y37" s="10">
        <v>60</v>
      </c>
      <c r="Z37" s="10">
        <v>15</v>
      </c>
      <c r="AA37" s="10">
        <v>15</v>
      </c>
      <c r="AB37" s="10">
        <v>500</v>
      </c>
      <c r="AC37" s="10">
        <v>4000</v>
      </c>
      <c r="AE37" s="35">
        <v>3</v>
      </c>
      <c r="AF37" s="10">
        <v>1.8</v>
      </c>
      <c r="AG37" s="52">
        <f t="shared" si="2"/>
        <v>6.8549999999999995</v>
      </c>
      <c r="AH37" s="25"/>
      <c r="AI37" s="10">
        <v>24</v>
      </c>
    </row>
    <row r="38" spans="2:33" ht="12.75">
      <c r="B38" s="40"/>
      <c r="P38" s="33"/>
      <c r="W38" s="10"/>
      <c r="X38" s="10"/>
      <c r="Y38" s="10"/>
      <c r="Z38" s="10"/>
      <c r="AA38" s="10"/>
      <c r="AB38" s="10"/>
      <c r="AC38" s="10"/>
      <c r="AD38" s="10"/>
      <c r="AE38" s="35"/>
      <c r="AF38" s="10"/>
      <c r="AG38">
        <f>(SUM(S38:AD38)/1000)+AF38</f>
        <v>0</v>
      </c>
    </row>
    <row r="39" ht="12.75">
      <c r="AG39">
        <f>SUM(AG14:AG37)</f>
        <v>170.97</v>
      </c>
    </row>
    <row r="40" spans="2:34" ht="12.75">
      <c r="B40" t="s">
        <v>190</v>
      </c>
      <c r="P40" s="33" t="s">
        <v>165</v>
      </c>
      <c r="AG40">
        <v>3.5</v>
      </c>
      <c r="AH40" t="s">
        <v>189</v>
      </c>
    </row>
    <row r="42" ht="12.75">
      <c r="B42" t="s">
        <v>191</v>
      </c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6">
      <selection activeCell="AB9" sqref="AB9:AE9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6" width="6.50390625" style="0" customWidth="1"/>
    <col min="17" max="18" width="11.00390625" style="0" customWidth="1"/>
    <col min="19" max="19" width="11.50390625" style="0" customWidth="1"/>
    <col min="20" max="20" width="8.375" style="0" customWidth="1"/>
    <col min="21" max="22" width="8.50390625" style="0" customWidth="1"/>
    <col min="23" max="24" width="7.375" style="0" customWidth="1"/>
    <col min="25" max="25" width="5.50390625" style="0" customWidth="1"/>
    <col min="26" max="31" width="6.50390625" style="0" customWidth="1"/>
    <col min="32" max="32" width="9.125" style="0" customWidth="1"/>
    <col min="33" max="33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I2" s="41" t="s">
        <v>193</v>
      </c>
      <c r="J2" s="41"/>
      <c r="K2" s="29"/>
      <c r="L2" s="29"/>
      <c r="M2" s="29"/>
      <c r="N2" s="29"/>
    </row>
    <row r="3" spans="20:21" ht="12.75">
      <c r="T3" s="5" t="s">
        <v>24</v>
      </c>
      <c r="U3" s="3"/>
    </row>
    <row r="4" spans="1:22" ht="12.75">
      <c r="A4" t="s">
        <v>50</v>
      </c>
      <c r="C4" s="30" t="s">
        <v>192</v>
      </c>
      <c r="R4" t="s">
        <v>25</v>
      </c>
      <c r="T4" s="5" t="s">
        <v>0</v>
      </c>
      <c r="U4" s="30" t="s">
        <v>1</v>
      </c>
      <c r="V4" s="30"/>
    </row>
    <row r="5" spans="1:20" ht="12.75">
      <c r="A5" t="s">
        <v>9</v>
      </c>
      <c r="C5" s="4">
        <v>41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R5" s="1">
        <v>42762</v>
      </c>
      <c r="T5" s="3"/>
    </row>
    <row r="6" spans="1:3" ht="12.75">
      <c r="A6" t="s">
        <v>51</v>
      </c>
      <c r="C6" t="s">
        <v>194</v>
      </c>
    </row>
    <row r="7" spans="1:3" ht="12.75">
      <c r="A7" t="s">
        <v>52</v>
      </c>
      <c r="C7" s="30">
        <v>1340</v>
      </c>
    </row>
    <row r="8" ht="12.75">
      <c r="A8" t="s">
        <v>23</v>
      </c>
    </row>
    <row r="9" spans="4:31" ht="12.75">
      <c r="D9">
        <f>COUNTIF(D14:D37,"x")</f>
        <v>22</v>
      </c>
      <c r="E9">
        <f aca="true" t="shared" si="0" ref="E9:P9">COUNTIF(E14:E37,"x")</f>
        <v>10</v>
      </c>
      <c r="F9">
        <f t="shared" si="0"/>
        <v>22</v>
      </c>
      <c r="G9">
        <f t="shared" si="0"/>
        <v>22</v>
      </c>
      <c r="H9">
        <f t="shared" si="0"/>
        <v>0</v>
      </c>
      <c r="I9">
        <f t="shared" si="0"/>
        <v>10</v>
      </c>
      <c r="J9">
        <f t="shared" si="0"/>
        <v>5</v>
      </c>
      <c r="K9">
        <f t="shared" si="0"/>
        <v>22</v>
      </c>
      <c r="L9">
        <f t="shared" si="0"/>
        <v>0</v>
      </c>
      <c r="M9">
        <f t="shared" si="0"/>
        <v>0</v>
      </c>
      <c r="N9">
        <f t="shared" si="0"/>
        <v>3</v>
      </c>
      <c r="O9">
        <f t="shared" si="0"/>
        <v>6</v>
      </c>
      <c r="P9">
        <f t="shared" si="0"/>
        <v>22</v>
      </c>
      <c r="Q9">
        <v>22</v>
      </c>
      <c r="R9">
        <f aca="true" t="shared" si="1" ref="R9:AE9">COUNT(R14:R37)</f>
        <v>0</v>
      </c>
      <c r="S9">
        <f t="shared" si="1"/>
        <v>0</v>
      </c>
      <c r="T9">
        <f t="shared" si="1"/>
        <v>22</v>
      </c>
      <c r="U9">
        <f t="shared" si="1"/>
        <v>22</v>
      </c>
      <c r="V9">
        <f t="shared" si="1"/>
        <v>22</v>
      </c>
      <c r="W9">
        <f t="shared" si="1"/>
        <v>22</v>
      </c>
      <c r="X9">
        <f t="shared" si="1"/>
        <v>7</v>
      </c>
      <c r="Y9">
        <f t="shared" si="1"/>
        <v>22</v>
      </c>
      <c r="Z9">
        <f t="shared" si="1"/>
        <v>0</v>
      </c>
      <c r="AA9">
        <f t="shared" si="1"/>
        <v>0</v>
      </c>
      <c r="AB9">
        <f t="shared" si="1"/>
        <v>0</v>
      </c>
      <c r="AC9">
        <f t="shared" si="1"/>
        <v>11</v>
      </c>
      <c r="AD9">
        <f t="shared" si="1"/>
        <v>22</v>
      </c>
      <c r="AE9">
        <f t="shared" si="1"/>
        <v>10</v>
      </c>
    </row>
    <row r="10" spans="4:24" ht="12.75">
      <c r="D10" s="30" t="s">
        <v>28</v>
      </c>
      <c r="R10" s="2"/>
      <c r="S10" s="12" t="s">
        <v>15</v>
      </c>
      <c r="W10" s="2"/>
      <c r="X10" s="6"/>
    </row>
    <row r="11" spans="4:35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78</v>
      </c>
      <c r="I11" s="31" t="s">
        <v>33</v>
      </c>
      <c r="J11" s="31" t="s">
        <v>196</v>
      </c>
      <c r="K11" s="31" t="s">
        <v>35</v>
      </c>
      <c r="L11" s="34" t="s">
        <v>80</v>
      </c>
      <c r="M11" s="34"/>
      <c r="N11" s="31" t="s">
        <v>34</v>
      </c>
      <c r="O11" s="14" t="s">
        <v>47</v>
      </c>
      <c r="P11" s="56" t="s">
        <v>197</v>
      </c>
      <c r="Q11" s="19" t="s">
        <v>10</v>
      </c>
      <c r="R11" s="19" t="s">
        <v>5</v>
      </c>
      <c r="S11" s="19"/>
      <c r="T11" s="13" t="s">
        <v>36</v>
      </c>
      <c r="U11" s="17" t="s">
        <v>37</v>
      </c>
      <c r="V11" s="17" t="s">
        <v>16</v>
      </c>
      <c r="W11" s="17" t="s">
        <v>12</v>
      </c>
      <c r="X11" s="17" t="s">
        <v>38</v>
      </c>
      <c r="Y11" s="17" t="s">
        <v>40</v>
      </c>
      <c r="Z11" s="17" t="s">
        <v>41</v>
      </c>
      <c r="AA11" s="14" t="s">
        <v>42</v>
      </c>
      <c r="AB11" s="14" t="s">
        <v>43</v>
      </c>
      <c r="AC11" s="14" t="s">
        <v>44</v>
      </c>
      <c r="AD11" s="14" t="s">
        <v>45</v>
      </c>
      <c r="AE11" s="14" t="s">
        <v>48</v>
      </c>
      <c r="AF11" s="19" t="s">
        <v>14</v>
      </c>
      <c r="AG11" s="14" t="s">
        <v>21</v>
      </c>
      <c r="AH11" s="22" t="s">
        <v>6</v>
      </c>
      <c r="AI11" s="27" t="s">
        <v>26</v>
      </c>
    </row>
    <row r="12" spans="1:36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P12" s="57"/>
      <c r="Q12" s="20"/>
      <c r="R12" s="20" t="s">
        <v>4</v>
      </c>
      <c r="S12" s="20" t="s">
        <v>8</v>
      </c>
      <c r="T12" s="15" t="s">
        <v>18</v>
      </c>
      <c r="U12" s="18" t="s">
        <v>18</v>
      </c>
      <c r="V12" s="18" t="s">
        <v>18</v>
      </c>
      <c r="W12" s="18" t="s">
        <v>22</v>
      </c>
      <c r="X12" s="18" t="s">
        <v>39</v>
      </c>
      <c r="Y12" s="18" t="s">
        <v>18</v>
      </c>
      <c r="Z12" s="18" t="s">
        <v>18</v>
      </c>
      <c r="AA12" s="16" t="s">
        <v>17</v>
      </c>
      <c r="AB12" s="16" t="s">
        <v>17</v>
      </c>
      <c r="AC12" s="16" t="s">
        <v>19</v>
      </c>
      <c r="AD12" s="16" t="s">
        <v>46</v>
      </c>
      <c r="AE12" s="16" t="s">
        <v>18</v>
      </c>
      <c r="AF12" s="21"/>
      <c r="AG12" s="14" t="s">
        <v>7</v>
      </c>
      <c r="AH12" s="23" t="s">
        <v>7</v>
      </c>
      <c r="AJ12" s="2" t="s">
        <v>3</v>
      </c>
    </row>
    <row r="13" spans="18:19" s="8" customFormat="1" ht="12.75">
      <c r="R13" s="9"/>
      <c r="S13" s="9"/>
    </row>
    <row r="14" spans="1:36" s="52" customFormat="1" ht="12.75">
      <c r="A14" s="52">
        <v>1</v>
      </c>
      <c r="B14" s="52">
        <v>1</v>
      </c>
      <c r="C14" s="53">
        <v>1340</v>
      </c>
      <c r="D14" s="53" t="s">
        <v>77</v>
      </c>
      <c r="E14" s="53"/>
      <c r="F14" s="53" t="s">
        <v>77</v>
      </c>
      <c r="G14" s="53" t="s">
        <v>77</v>
      </c>
      <c r="H14" s="53">
        <v>145</v>
      </c>
      <c r="I14" s="53"/>
      <c r="J14" s="53"/>
      <c r="K14" s="53" t="s">
        <v>77</v>
      </c>
      <c r="L14" s="53" t="s">
        <v>179</v>
      </c>
      <c r="M14" s="53"/>
      <c r="N14" s="35"/>
      <c r="O14" s="36"/>
      <c r="P14" s="53" t="s">
        <v>77</v>
      </c>
      <c r="Q14" s="53" t="s">
        <v>152</v>
      </c>
      <c r="R14" s="54"/>
      <c r="S14" s="54"/>
      <c r="T14" s="52">
        <v>60</v>
      </c>
      <c r="U14" s="52">
        <v>60</v>
      </c>
      <c r="V14" s="52">
        <v>60</v>
      </c>
      <c r="W14" s="52">
        <v>100</v>
      </c>
      <c r="X14" s="52">
        <v>125</v>
      </c>
      <c r="Y14" s="52">
        <v>60</v>
      </c>
      <c r="AD14" s="52">
        <v>1000</v>
      </c>
      <c r="AE14" s="52">
        <v>60</v>
      </c>
      <c r="AF14" s="53">
        <v>13</v>
      </c>
      <c r="AG14" s="55">
        <v>7.2</v>
      </c>
      <c r="AH14" s="52">
        <f>(SUM(T14:AE14)/1000)+AG14</f>
        <v>8.725</v>
      </c>
      <c r="AJ14" s="52">
        <v>1</v>
      </c>
    </row>
    <row r="15" spans="1:36" s="52" customFormat="1" ht="12.75">
      <c r="A15" s="52">
        <v>2</v>
      </c>
      <c r="B15" s="52">
        <v>2</v>
      </c>
      <c r="C15" s="53">
        <v>1340</v>
      </c>
      <c r="D15" s="53" t="s">
        <v>77</v>
      </c>
      <c r="E15" s="53" t="s">
        <v>77</v>
      </c>
      <c r="F15" s="53" t="s">
        <v>77</v>
      </c>
      <c r="G15" s="53" t="s">
        <v>77</v>
      </c>
      <c r="H15" s="53">
        <v>146</v>
      </c>
      <c r="I15" s="53" t="s">
        <v>77</v>
      </c>
      <c r="J15" s="53" t="s">
        <v>77</v>
      </c>
      <c r="K15" s="53" t="s">
        <v>77</v>
      </c>
      <c r="L15" s="53"/>
      <c r="M15" s="53"/>
      <c r="N15" s="53" t="s">
        <v>77</v>
      </c>
      <c r="O15" s="36" t="s">
        <v>77</v>
      </c>
      <c r="P15" s="53" t="s">
        <v>77</v>
      </c>
      <c r="Q15" s="35" t="s">
        <v>151</v>
      </c>
      <c r="R15" s="54"/>
      <c r="S15" s="54"/>
      <c r="T15" s="52">
        <v>60</v>
      </c>
      <c r="U15" s="52">
        <v>60</v>
      </c>
      <c r="V15" s="52">
        <v>60</v>
      </c>
      <c r="W15" s="52">
        <v>100</v>
      </c>
      <c r="X15" s="52">
        <v>125</v>
      </c>
      <c r="Y15" s="52">
        <v>60</v>
      </c>
      <c r="AC15" s="52">
        <v>500</v>
      </c>
      <c r="AD15" s="52">
        <v>1000</v>
      </c>
      <c r="AF15" s="53">
        <v>4</v>
      </c>
      <c r="AH15" s="52">
        <f aca="true" t="shared" si="2" ref="AH15:AH38">(SUM(T15:AE15)/1000)+AG15</f>
        <v>1.965</v>
      </c>
      <c r="AJ15" s="52">
        <v>2</v>
      </c>
    </row>
    <row r="16" spans="1:36" s="52" customFormat="1" ht="12.75">
      <c r="A16" s="52">
        <v>3</v>
      </c>
      <c r="B16" s="52">
        <v>3</v>
      </c>
      <c r="C16" s="53">
        <v>1320</v>
      </c>
      <c r="D16" s="53" t="s">
        <v>77</v>
      </c>
      <c r="E16" s="53"/>
      <c r="F16" s="53" t="s">
        <v>77</v>
      </c>
      <c r="G16" s="53" t="s">
        <v>77</v>
      </c>
      <c r="H16" s="53">
        <v>147</v>
      </c>
      <c r="I16" s="53"/>
      <c r="J16" s="53"/>
      <c r="K16" s="53" t="s">
        <v>77</v>
      </c>
      <c r="L16" s="53"/>
      <c r="M16" s="53"/>
      <c r="N16" s="53"/>
      <c r="O16" s="53" t="s">
        <v>77</v>
      </c>
      <c r="P16" s="53" t="s">
        <v>77</v>
      </c>
      <c r="Q16" s="35" t="s">
        <v>160</v>
      </c>
      <c r="R16" s="54"/>
      <c r="S16" s="54"/>
      <c r="T16" s="52">
        <v>60</v>
      </c>
      <c r="U16" s="52">
        <v>60</v>
      </c>
      <c r="V16" s="52">
        <v>60</v>
      </c>
      <c r="W16" s="52">
        <v>100</v>
      </c>
      <c r="Y16" s="52">
        <v>60</v>
      </c>
      <c r="AC16" s="52">
        <v>500</v>
      </c>
      <c r="AD16" s="52">
        <v>1000</v>
      </c>
      <c r="AE16" s="52">
        <v>60</v>
      </c>
      <c r="AF16" s="35">
        <v>3</v>
      </c>
      <c r="AG16" s="52">
        <v>5.2</v>
      </c>
      <c r="AH16" s="52">
        <f t="shared" si="2"/>
        <v>7.1</v>
      </c>
      <c r="AJ16" s="52">
        <v>3</v>
      </c>
    </row>
    <row r="17" spans="1:36" s="52" customFormat="1" ht="12.75">
      <c r="A17" s="52">
        <v>4</v>
      </c>
      <c r="B17" s="52">
        <v>4</v>
      </c>
      <c r="C17" s="53">
        <v>1300</v>
      </c>
      <c r="D17" s="53" t="s">
        <v>77</v>
      </c>
      <c r="E17" s="53"/>
      <c r="F17" s="53" t="s">
        <v>77</v>
      </c>
      <c r="G17" s="53" t="s">
        <v>77</v>
      </c>
      <c r="H17" s="53">
        <v>148</v>
      </c>
      <c r="I17" s="53"/>
      <c r="J17" s="53" t="s">
        <v>77</v>
      </c>
      <c r="K17" s="53" t="s">
        <v>77</v>
      </c>
      <c r="L17" s="53"/>
      <c r="M17" s="53"/>
      <c r="N17" s="35" t="s">
        <v>77</v>
      </c>
      <c r="O17" s="36"/>
      <c r="P17" s="53" t="s">
        <v>77</v>
      </c>
      <c r="Q17" s="35" t="s">
        <v>156</v>
      </c>
      <c r="R17" s="54"/>
      <c r="S17" s="54"/>
      <c r="T17" s="52">
        <v>60</v>
      </c>
      <c r="U17" s="52">
        <v>60</v>
      </c>
      <c r="V17" s="52">
        <v>60</v>
      </c>
      <c r="W17" s="52">
        <v>100</v>
      </c>
      <c r="X17" s="52">
        <f>125*3</f>
        <v>375</v>
      </c>
      <c r="Y17" s="52">
        <v>60</v>
      </c>
      <c r="AD17" s="52">
        <v>1000</v>
      </c>
      <c r="AE17" s="52">
        <v>60</v>
      </c>
      <c r="AF17" s="53">
        <v>16</v>
      </c>
      <c r="AG17" s="52">
        <v>2</v>
      </c>
      <c r="AH17" s="52">
        <f t="shared" si="2"/>
        <v>3.775</v>
      </c>
      <c r="AJ17" s="52">
        <v>4</v>
      </c>
    </row>
    <row r="18" spans="1:36" s="52" customFormat="1" ht="12.75">
      <c r="A18" s="52">
        <v>5</v>
      </c>
      <c r="B18" s="52">
        <v>5</v>
      </c>
      <c r="C18" s="53">
        <v>1280</v>
      </c>
      <c r="D18" s="53" t="s">
        <v>77</v>
      </c>
      <c r="E18" s="53" t="s">
        <v>77</v>
      </c>
      <c r="F18" s="53" t="s">
        <v>77</v>
      </c>
      <c r="G18" s="53" t="s">
        <v>77</v>
      </c>
      <c r="H18" s="53">
        <v>149</v>
      </c>
      <c r="I18" s="53"/>
      <c r="J18" s="53"/>
      <c r="K18" s="53" t="s">
        <v>77</v>
      </c>
      <c r="L18" s="53"/>
      <c r="M18" s="53"/>
      <c r="N18" s="53"/>
      <c r="O18" s="36" t="s">
        <v>77</v>
      </c>
      <c r="P18" s="53" t="s">
        <v>77</v>
      </c>
      <c r="Q18" s="35" t="s">
        <v>154</v>
      </c>
      <c r="R18" s="54"/>
      <c r="S18" s="54"/>
      <c r="T18" s="52">
        <v>60</v>
      </c>
      <c r="U18" s="52">
        <v>60</v>
      </c>
      <c r="V18" s="52">
        <v>60</v>
      </c>
      <c r="W18" s="52">
        <v>100</v>
      </c>
      <c r="Y18" s="52">
        <v>60</v>
      </c>
      <c r="AC18" s="52">
        <v>500</v>
      </c>
      <c r="AD18" s="52">
        <v>1000</v>
      </c>
      <c r="AE18" s="52">
        <v>60</v>
      </c>
      <c r="AF18" s="53">
        <v>15</v>
      </c>
      <c r="AG18" s="52">
        <v>5.6</v>
      </c>
      <c r="AH18" s="52">
        <f t="shared" si="2"/>
        <v>7.5</v>
      </c>
      <c r="AJ18" s="52">
        <v>5</v>
      </c>
    </row>
    <row r="19" spans="1:36" s="52" customFormat="1" ht="12.75">
      <c r="A19" s="52">
        <v>6</v>
      </c>
      <c r="B19" s="52">
        <v>6</v>
      </c>
      <c r="C19" s="53">
        <v>1260</v>
      </c>
      <c r="D19" s="53" t="s">
        <v>77</v>
      </c>
      <c r="E19" s="53"/>
      <c r="F19" s="53" t="s">
        <v>77</v>
      </c>
      <c r="G19" s="53" t="s">
        <v>77</v>
      </c>
      <c r="H19" s="53">
        <v>150</v>
      </c>
      <c r="I19" s="53"/>
      <c r="J19" s="53"/>
      <c r="K19" s="53" t="s">
        <v>77</v>
      </c>
      <c r="L19" s="53"/>
      <c r="M19" s="53"/>
      <c r="N19" s="35"/>
      <c r="O19" s="36"/>
      <c r="P19" s="53" t="s">
        <v>77</v>
      </c>
      <c r="Q19" s="35" t="s">
        <v>166</v>
      </c>
      <c r="R19" s="54"/>
      <c r="S19" s="54"/>
      <c r="T19" s="52">
        <v>60</v>
      </c>
      <c r="U19" s="52">
        <v>60</v>
      </c>
      <c r="V19" s="52">
        <v>60</v>
      </c>
      <c r="W19" s="52">
        <v>100</v>
      </c>
      <c r="Y19" s="52">
        <v>60</v>
      </c>
      <c r="AD19" s="52">
        <v>1000</v>
      </c>
      <c r="AE19" s="52">
        <v>60</v>
      </c>
      <c r="AF19" s="53">
        <v>10</v>
      </c>
      <c r="AG19" s="52">
        <v>6.1</v>
      </c>
      <c r="AH19" s="52">
        <f t="shared" si="2"/>
        <v>7.5</v>
      </c>
      <c r="AJ19" s="52">
        <v>6</v>
      </c>
    </row>
    <row r="20" spans="1:36" s="52" customFormat="1" ht="12.75">
      <c r="A20" s="52">
        <v>7</v>
      </c>
      <c r="B20" s="52">
        <v>7</v>
      </c>
      <c r="C20" s="53">
        <v>1240</v>
      </c>
      <c r="D20" s="53" t="s">
        <v>77</v>
      </c>
      <c r="E20" s="53"/>
      <c r="F20" s="53" t="s">
        <v>77</v>
      </c>
      <c r="G20" s="53" t="s">
        <v>77</v>
      </c>
      <c r="H20" s="53">
        <v>151</v>
      </c>
      <c r="I20" s="53"/>
      <c r="J20" s="53"/>
      <c r="K20" s="53" t="s">
        <v>77</v>
      </c>
      <c r="L20" s="53"/>
      <c r="M20" s="53"/>
      <c r="N20" s="53"/>
      <c r="O20" s="53"/>
      <c r="P20" s="53" t="s">
        <v>77</v>
      </c>
      <c r="Q20" s="35">
        <v>1</v>
      </c>
      <c r="R20" s="54"/>
      <c r="S20" s="54"/>
      <c r="T20" s="52">
        <v>60</v>
      </c>
      <c r="U20" s="52">
        <v>60</v>
      </c>
      <c r="V20" s="52">
        <v>60</v>
      </c>
      <c r="W20" s="52">
        <v>100</v>
      </c>
      <c r="Y20" s="52">
        <v>60</v>
      </c>
      <c r="AD20" s="52">
        <v>1000</v>
      </c>
      <c r="AE20" s="52">
        <v>60</v>
      </c>
      <c r="AF20" s="35">
        <v>7</v>
      </c>
      <c r="AG20" s="52">
        <v>7.4</v>
      </c>
      <c r="AH20" s="52">
        <f t="shared" si="2"/>
        <v>8.8</v>
      </c>
      <c r="AI20" s="10"/>
      <c r="AJ20" s="52">
        <v>7</v>
      </c>
    </row>
    <row r="21" spans="1:36" s="52" customFormat="1" ht="12.75">
      <c r="A21" s="52">
        <v>8</v>
      </c>
      <c r="B21" s="52">
        <v>8</v>
      </c>
      <c r="C21" s="53">
        <v>1220</v>
      </c>
      <c r="D21" s="53" t="s">
        <v>77</v>
      </c>
      <c r="E21" s="53" t="s">
        <v>77</v>
      </c>
      <c r="F21" s="53" t="s">
        <v>77</v>
      </c>
      <c r="G21" s="53" t="s">
        <v>77</v>
      </c>
      <c r="H21" s="53">
        <v>152</v>
      </c>
      <c r="I21" s="53" t="s">
        <v>77</v>
      </c>
      <c r="J21" s="53"/>
      <c r="K21" s="53" t="s">
        <v>77</v>
      </c>
      <c r="L21" s="53"/>
      <c r="M21" s="53"/>
      <c r="N21" s="53"/>
      <c r="O21" s="53"/>
      <c r="P21" s="53" t="s">
        <v>77</v>
      </c>
      <c r="Q21" s="35" t="s">
        <v>174</v>
      </c>
      <c r="R21" s="54"/>
      <c r="S21" s="54"/>
      <c r="T21" s="52">
        <v>60</v>
      </c>
      <c r="U21" s="52">
        <v>60</v>
      </c>
      <c r="V21" s="52">
        <v>60</v>
      </c>
      <c r="W21" s="52">
        <v>100</v>
      </c>
      <c r="X21" s="52">
        <v>125</v>
      </c>
      <c r="Y21" s="52">
        <v>60</v>
      </c>
      <c r="AC21" s="52">
        <v>500</v>
      </c>
      <c r="AD21" s="52">
        <v>1000</v>
      </c>
      <c r="AF21" s="35">
        <v>11</v>
      </c>
      <c r="AG21" s="52">
        <v>6.9</v>
      </c>
      <c r="AH21" s="52">
        <f t="shared" si="2"/>
        <v>8.865</v>
      </c>
      <c r="AJ21" s="52">
        <v>8</v>
      </c>
    </row>
    <row r="22" spans="1:36" s="52" customFormat="1" ht="12.75">
      <c r="A22" s="52">
        <v>9</v>
      </c>
      <c r="B22" s="52">
        <v>9</v>
      </c>
      <c r="C22" s="53">
        <v>1200</v>
      </c>
      <c r="D22" s="53" t="s">
        <v>77</v>
      </c>
      <c r="E22" s="53"/>
      <c r="F22" s="53" t="s">
        <v>77</v>
      </c>
      <c r="G22" s="53" t="s">
        <v>77</v>
      </c>
      <c r="H22" s="53">
        <v>153</v>
      </c>
      <c r="I22" s="53"/>
      <c r="J22" s="53"/>
      <c r="K22" s="53" t="s">
        <v>77</v>
      </c>
      <c r="L22" s="53"/>
      <c r="M22" s="53"/>
      <c r="N22" s="53"/>
      <c r="O22" s="36"/>
      <c r="P22" s="53" t="s">
        <v>77</v>
      </c>
      <c r="Q22" s="35" t="s">
        <v>167</v>
      </c>
      <c r="R22" s="54"/>
      <c r="S22" s="54"/>
      <c r="T22" s="52">
        <v>60</v>
      </c>
      <c r="U22" s="52">
        <v>60</v>
      </c>
      <c r="V22" s="52">
        <v>60</v>
      </c>
      <c r="W22" s="52">
        <v>100</v>
      </c>
      <c r="Y22" s="52">
        <v>60</v>
      </c>
      <c r="AD22" s="52">
        <v>1000</v>
      </c>
      <c r="AE22" s="52">
        <v>60</v>
      </c>
      <c r="AF22" s="35">
        <v>12</v>
      </c>
      <c r="AG22" s="52">
        <v>7.5</v>
      </c>
      <c r="AH22" s="52">
        <f t="shared" si="2"/>
        <v>8.9</v>
      </c>
      <c r="AJ22" s="52">
        <v>9</v>
      </c>
    </row>
    <row r="23" spans="1:36" s="52" customFormat="1" ht="12.75">
      <c r="A23" s="52">
        <v>10</v>
      </c>
      <c r="B23" s="52">
        <v>10</v>
      </c>
      <c r="C23" s="53">
        <v>1180</v>
      </c>
      <c r="D23" s="53" t="s">
        <v>77</v>
      </c>
      <c r="E23" s="53" t="s">
        <v>77</v>
      </c>
      <c r="F23" s="53" t="s">
        <v>77</v>
      </c>
      <c r="G23" s="53" t="s">
        <v>77</v>
      </c>
      <c r="H23" s="53">
        <v>154</v>
      </c>
      <c r="I23" s="53"/>
      <c r="J23" s="53" t="s">
        <v>77</v>
      </c>
      <c r="K23" s="53" t="s">
        <v>77</v>
      </c>
      <c r="L23" s="53"/>
      <c r="M23" s="53"/>
      <c r="N23" s="53"/>
      <c r="O23" s="53"/>
      <c r="P23" s="53" t="s">
        <v>77</v>
      </c>
      <c r="Q23" s="35">
        <v>50</v>
      </c>
      <c r="R23" s="54"/>
      <c r="S23" s="54"/>
      <c r="T23" s="52">
        <v>60</v>
      </c>
      <c r="U23" s="52">
        <v>60</v>
      </c>
      <c r="V23" s="52">
        <v>60</v>
      </c>
      <c r="W23" s="52">
        <v>100</v>
      </c>
      <c r="X23" s="52">
        <f>125*3</f>
        <v>375</v>
      </c>
      <c r="Y23" s="52">
        <v>60</v>
      </c>
      <c r="AC23" s="52">
        <v>500</v>
      </c>
      <c r="AD23" s="52">
        <v>1000</v>
      </c>
      <c r="AF23" s="35">
        <v>20</v>
      </c>
      <c r="AG23" s="52">
        <v>3</v>
      </c>
      <c r="AH23" s="52">
        <f t="shared" si="2"/>
        <v>5.215</v>
      </c>
      <c r="AJ23" s="52">
        <v>10</v>
      </c>
    </row>
    <row r="24" spans="1:36" s="52" customFormat="1" ht="12.75">
      <c r="A24" s="52">
        <v>11</v>
      </c>
      <c r="B24" s="52">
        <v>11</v>
      </c>
      <c r="C24" s="53">
        <v>1160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35"/>
      <c r="O24" s="36"/>
      <c r="P24" s="53"/>
      <c r="Q24" s="35"/>
      <c r="R24" s="54"/>
      <c r="S24" s="54"/>
      <c r="AF24" s="35"/>
      <c r="AJ24" s="52">
        <v>11</v>
      </c>
    </row>
    <row r="25" spans="1:36" s="52" customFormat="1" ht="12.75">
      <c r="A25" s="52">
        <v>12</v>
      </c>
      <c r="B25" s="52">
        <v>12</v>
      </c>
      <c r="C25" s="53">
        <v>1140</v>
      </c>
      <c r="D25" s="53" t="s">
        <v>77</v>
      </c>
      <c r="E25" s="53" t="s">
        <v>77</v>
      </c>
      <c r="F25" s="53" t="s">
        <v>77</v>
      </c>
      <c r="G25" s="53" t="s">
        <v>77</v>
      </c>
      <c r="H25" s="53">
        <v>156</v>
      </c>
      <c r="I25" s="53"/>
      <c r="J25" s="53"/>
      <c r="K25" s="53" t="s">
        <v>77</v>
      </c>
      <c r="L25" s="53"/>
      <c r="M25" s="53"/>
      <c r="N25" s="53"/>
      <c r="O25" s="36" t="s">
        <v>77</v>
      </c>
      <c r="P25" s="53" t="s">
        <v>77</v>
      </c>
      <c r="Q25" s="35" t="s">
        <v>150</v>
      </c>
      <c r="R25" s="54"/>
      <c r="S25" s="54"/>
      <c r="T25" s="52">
        <v>60</v>
      </c>
      <c r="U25" s="52">
        <v>60</v>
      </c>
      <c r="V25" s="52">
        <v>60</v>
      </c>
      <c r="W25" s="52">
        <v>100</v>
      </c>
      <c r="X25" s="52">
        <v>125</v>
      </c>
      <c r="Y25" s="52">
        <v>60</v>
      </c>
      <c r="AC25" s="52">
        <v>500</v>
      </c>
      <c r="AD25" s="52">
        <v>1000</v>
      </c>
      <c r="AE25" s="52">
        <v>60</v>
      </c>
      <c r="AF25" s="53">
        <v>9</v>
      </c>
      <c r="AG25" s="52">
        <v>5.1</v>
      </c>
      <c r="AH25" s="52">
        <f t="shared" si="2"/>
        <v>7.125</v>
      </c>
      <c r="AJ25" s="52">
        <v>12</v>
      </c>
    </row>
    <row r="26" spans="1:36" s="10" customFormat="1" ht="12.75">
      <c r="A26" s="10">
        <v>13</v>
      </c>
      <c r="B26" s="10">
        <v>13</v>
      </c>
      <c r="C26" s="35">
        <v>1120</v>
      </c>
      <c r="D26" s="53" t="s">
        <v>77</v>
      </c>
      <c r="E26" s="53" t="s">
        <v>77</v>
      </c>
      <c r="F26" s="53" t="s">
        <v>77</v>
      </c>
      <c r="G26" s="53" t="s">
        <v>77</v>
      </c>
      <c r="H26" s="53">
        <v>157</v>
      </c>
      <c r="I26" s="53" t="s">
        <v>77</v>
      </c>
      <c r="J26" s="53"/>
      <c r="K26" s="53" t="s">
        <v>77</v>
      </c>
      <c r="L26" s="53"/>
      <c r="M26" s="53"/>
      <c r="N26" s="53"/>
      <c r="O26" s="35"/>
      <c r="P26" s="53" t="s">
        <v>77</v>
      </c>
      <c r="Q26" s="35" t="s">
        <v>180</v>
      </c>
      <c r="R26" s="11"/>
      <c r="T26" s="52">
        <v>60</v>
      </c>
      <c r="U26" s="52">
        <v>60</v>
      </c>
      <c r="V26" s="52">
        <v>60</v>
      </c>
      <c r="W26" s="52">
        <v>100</v>
      </c>
      <c r="X26" s="52"/>
      <c r="Y26" s="52">
        <v>60</v>
      </c>
      <c r="AC26" s="25">
        <v>500</v>
      </c>
      <c r="AD26" s="52">
        <v>1000</v>
      </c>
      <c r="AF26" s="36">
        <v>2</v>
      </c>
      <c r="AG26" s="10">
        <v>5.6</v>
      </c>
      <c r="AH26" s="52">
        <f t="shared" si="2"/>
        <v>7.4399999999999995</v>
      </c>
      <c r="AJ26" s="10">
        <v>13</v>
      </c>
    </row>
    <row r="27" spans="1:36" s="10" customFormat="1" ht="12.75">
      <c r="A27" s="10">
        <v>14</v>
      </c>
      <c r="B27" s="10">
        <v>14</v>
      </c>
      <c r="C27" s="36">
        <v>1100</v>
      </c>
      <c r="D27" s="53" t="s">
        <v>77</v>
      </c>
      <c r="E27" s="53"/>
      <c r="F27" s="53" t="s">
        <v>77</v>
      </c>
      <c r="G27" s="53" t="s">
        <v>77</v>
      </c>
      <c r="H27" s="53">
        <v>158</v>
      </c>
      <c r="I27" s="53"/>
      <c r="J27" s="53"/>
      <c r="K27" s="53" t="s">
        <v>77</v>
      </c>
      <c r="L27" s="53"/>
      <c r="M27" s="53"/>
      <c r="N27" s="53"/>
      <c r="P27" s="53" t="s">
        <v>77</v>
      </c>
      <c r="Q27" s="35">
        <v>14</v>
      </c>
      <c r="R27" s="11"/>
      <c r="S27" s="11"/>
      <c r="T27" s="52">
        <v>60</v>
      </c>
      <c r="U27" s="52">
        <v>60</v>
      </c>
      <c r="V27" s="52">
        <v>60</v>
      </c>
      <c r="W27" s="52">
        <v>100</v>
      </c>
      <c r="X27" s="52"/>
      <c r="Y27" s="52">
        <v>60</v>
      </c>
      <c r="Z27" s="52"/>
      <c r="AA27" s="52"/>
      <c r="AB27" s="52"/>
      <c r="AC27" s="52"/>
      <c r="AD27" s="52">
        <v>1000</v>
      </c>
      <c r="AE27" s="52"/>
      <c r="AF27" s="36">
        <v>6</v>
      </c>
      <c r="AG27" s="10">
        <v>8</v>
      </c>
      <c r="AH27" s="52">
        <f t="shared" si="2"/>
        <v>9.34</v>
      </c>
      <c r="AI27" s="25"/>
      <c r="AJ27" s="10">
        <v>14</v>
      </c>
    </row>
    <row r="28" spans="1:36" s="10" customFormat="1" ht="12.75">
      <c r="A28" s="10">
        <v>15</v>
      </c>
      <c r="B28" s="10">
        <v>15</v>
      </c>
      <c r="C28" s="36">
        <v>1080</v>
      </c>
      <c r="D28" s="53" t="s">
        <v>77</v>
      </c>
      <c r="E28" s="53"/>
      <c r="F28" s="53" t="s">
        <v>77</v>
      </c>
      <c r="G28" s="53" t="s">
        <v>77</v>
      </c>
      <c r="H28" s="53">
        <v>159</v>
      </c>
      <c r="I28" s="53" t="s">
        <v>77</v>
      </c>
      <c r="J28" s="53" t="s">
        <v>77</v>
      </c>
      <c r="K28" s="53" t="s">
        <v>77</v>
      </c>
      <c r="L28" s="53"/>
      <c r="M28" s="53"/>
      <c r="N28" s="53"/>
      <c r="O28" s="36"/>
      <c r="P28" s="53" t="s">
        <v>77</v>
      </c>
      <c r="Q28" s="35" t="s">
        <v>161</v>
      </c>
      <c r="R28" s="11"/>
      <c r="T28" s="52">
        <v>60</v>
      </c>
      <c r="U28" s="52">
        <v>60</v>
      </c>
      <c r="V28" s="52">
        <v>60</v>
      </c>
      <c r="W28" s="52">
        <v>100</v>
      </c>
      <c r="X28" s="52"/>
      <c r="Y28" s="52">
        <v>60</v>
      </c>
      <c r="Z28" s="52"/>
      <c r="AA28" s="52"/>
      <c r="AB28" s="52"/>
      <c r="AC28" s="52">
        <v>500</v>
      </c>
      <c r="AD28" s="52">
        <v>1000</v>
      </c>
      <c r="AE28" s="52">
        <v>60</v>
      </c>
      <c r="AF28" s="35">
        <v>5</v>
      </c>
      <c r="AG28" s="25">
        <v>3</v>
      </c>
      <c r="AH28" s="52">
        <f t="shared" si="2"/>
        <v>4.9</v>
      </c>
      <c r="AI28" s="25"/>
      <c r="AJ28" s="10">
        <v>15</v>
      </c>
    </row>
    <row r="29" spans="1:36" s="10" customFormat="1" ht="12.75">
      <c r="A29" s="10">
        <v>16</v>
      </c>
      <c r="B29" s="10">
        <v>16</v>
      </c>
      <c r="C29" s="36">
        <v>1050</v>
      </c>
      <c r="D29" s="53" t="s">
        <v>77</v>
      </c>
      <c r="E29" s="53" t="s">
        <v>77</v>
      </c>
      <c r="F29" s="53" t="s">
        <v>77</v>
      </c>
      <c r="G29" s="53" t="s">
        <v>77</v>
      </c>
      <c r="H29" s="53">
        <v>160</v>
      </c>
      <c r="I29" s="53"/>
      <c r="J29" s="53"/>
      <c r="K29" s="53" t="s">
        <v>77</v>
      </c>
      <c r="L29" s="53"/>
      <c r="M29" s="53"/>
      <c r="N29" s="53" t="s">
        <v>77</v>
      </c>
      <c r="P29" s="53" t="s">
        <v>77</v>
      </c>
      <c r="Q29" s="35" t="s">
        <v>181</v>
      </c>
      <c r="R29" s="11"/>
      <c r="S29" s="11"/>
      <c r="T29" s="52">
        <v>60</v>
      </c>
      <c r="U29" s="52">
        <v>60</v>
      </c>
      <c r="V29" s="52">
        <v>60</v>
      </c>
      <c r="W29" s="52">
        <v>100</v>
      </c>
      <c r="X29" s="52"/>
      <c r="Y29" s="52">
        <v>60</v>
      </c>
      <c r="Z29" s="52"/>
      <c r="AA29" s="52"/>
      <c r="AB29" s="52"/>
      <c r="AC29" s="52"/>
      <c r="AD29" s="52">
        <v>1000</v>
      </c>
      <c r="AE29" s="52">
        <v>60</v>
      </c>
      <c r="AF29" s="35">
        <v>14</v>
      </c>
      <c r="AG29" s="25">
        <v>6.16</v>
      </c>
      <c r="AH29" s="52">
        <f t="shared" si="2"/>
        <v>7.5600000000000005</v>
      </c>
      <c r="AJ29" s="10">
        <v>16</v>
      </c>
    </row>
    <row r="30" spans="1:36" s="10" customFormat="1" ht="12.75">
      <c r="A30" s="10">
        <v>17</v>
      </c>
      <c r="B30" s="10">
        <v>17</v>
      </c>
      <c r="C30" s="36">
        <v>1030</v>
      </c>
      <c r="D30" s="53" t="s">
        <v>77</v>
      </c>
      <c r="E30" s="53"/>
      <c r="F30" s="53" t="s">
        <v>77</v>
      </c>
      <c r="G30" s="53" t="s">
        <v>77</v>
      </c>
      <c r="H30" s="53">
        <v>161</v>
      </c>
      <c r="I30" s="53"/>
      <c r="J30" s="53"/>
      <c r="K30" s="53" t="s">
        <v>77</v>
      </c>
      <c r="L30" s="53"/>
      <c r="M30" s="53"/>
      <c r="N30" s="53"/>
      <c r="O30" s="36"/>
      <c r="P30" s="53" t="s">
        <v>77</v>
      </c>
      <c r="Q30" s="35" t="s">
        <v>165</v>
      </c>
      <c r="R30" s="11"/>
      <c r="S30" s="11"/>
      <c r="T30" s="52">
        <v>60</v>
      </c>
      <c r="U30" s="52">
        <v>60</v>
      </c>
      <c r="V30" s="52">
        <v>60</v>
      </c>
      <c r="W30" s="52">
        <v>100</v>
      </c>
      <c r="Y30" s="52">
        <v>60</v>
      </c>
      <c r="AD30" s="52">
        <v>1000</v>
      </c>
      <c r="AF30" s="35">
        <v>17</v>
      </c>
      <c r="AG30" s="25">
        <v>3</v>
      </c>
      <c r="AH30" s="52">
        <f t="shared" si="2"/>
        <v>4.34</v>
      </c>
      <c r="AJ30" s="10">
        <v>17</v>
      </c>
    </row>
    <row r="31" spans="1:36" s="10" customFormat="1" ht="12.75">
      <c r="A31" s="10">
        <v>18</v>
      </c>
      <c r="B31" s="10">
        <v>18</v>
      </c>
      <c r="C31" s="36">
        <v>1000</v>
      </c>
      <c r="D31" s="53" t="s">
        <v>77</v>
      </c>
      <c r="E31" s="53" t="s">
        <v>77</v>
      </c>
      <c r="F31" s="53" t="s">
        <v>77</v>
      </c>
      <c r="G31" s="53" t="s">
        <v>77</v>
      </c>
      <c r="H31" s="53">
        <v>162</v>
      </c>
      <c r="I31" s="53" t="s">
        <v>77</v>
      </c>
      <c r="J31" s="53"/>
      <c r="K31" s="53" t="s">
        <v>77</v>
      </c>
      <c r="L31" s="53"/>
      <c r="M31" s="53"/>
      <c r="N31" s="35"/>
      <c r="P31" s="53" t="s">
        <v>77</v>
      </c>
      <c r="Q31" s="35">
        <v>27</v>
      </c>
      <c r="R31" s="11"/>
      <c r="S31" s="11"/>
      <c r="T31" s="52">
        <v>60</v>
      </c>
      <c r="U31" s="52">
        <v>60</v>
      </c>
      <c r="V31" s="52">
        <v>60</v>
      </c>
      <c r="W31" s="52">
        <v>100</v>
      </c>
      <c r="X31" s="52"/>
      <c r="Y31" s="52">
        <v>60</v>
      </c>
      <c r="Z31" s="52"/>
      <c r="AA31" s="52"/>
      <c r="AB31" s="52"/>
      <c r="AC31" s="52"/>
      <c r="AD31" s="52">
        <v>1000</v>
      </c>
      <c r="AE31" s="52"/>
      <c r="AF31" s="35">
        <v>18</v>
      </c>
      <c r="AG31" s="25">
        <v>7</v>
      </c>
      <c r="AH31" s="52">
        <f t="shared" si="2"/>
        <v>8.34</v>
      </c>
      <c r="AI31" s="25"/>
      <c r="AJ31" s="10">
        <v>18</v>
      </c>
    </row>
    <row r="32" spans="1:36" s="10" customFormat="1" ht="12.75">
      <c r="A32" s="10">
        <v>19</v>
      </c>
      <c r="B32" s="10">
        <v>19</v>
      </c>
      <c r="C32" s="36">
        <v>950</v>
      </c>
      <c r="D32" s="53" t="s">
        <v>77</v>
      </c>
      <c r="E32" s="53"/>
      <c r="F32" s="53" t="s">
        <v>77</v>
      </c>
      <c r="G32" s="53" t="s">
        <v>77</v>
      </c>
      <c r="H32" s="53">
        <v>163</v>
      </c>
      <c r="I32" s="53" t="s">
        <v>77</v>
      </c>
      <c r="J32" s="53"/>
      <c r="K32" s="53" t="s">
        <v>77</v>
      </c>
      <c r="L32" s="53"/>
      <c r="M32" s="53"/>
      <c r="N32" s="53"/>
      <c r="O32" s="35" t="s">
        <v>77</v>
      </c>
      <c r="P32" s="53" t="s">
        <v>77</v>
      </c>
      <c r="Q32" s="35" t="s">
        <v>164</v>
      </c>
      <c r="R32" s="11"/>
      <c r="S32" s="11"/>
      <c r="T32" s="52">
        <v>60</v>
      </c>
      <c r="U32" s="52">
        <v>60</v>
      </c>
      <c r="V32" s="52">
        <v>60</v>
      </c>
      <c r="W32" s="52">
        <v>100</v>
      </c>
      <c r="X32" s="52"/>
      <c r="Y32" s="52">
        <v>60</v>
      </c>
      <c r="AC32" s="10">
        <v>500</v>
      </c>
      <c r="AD32" s="52">
        <v>1000</v>
      </c>
      <c r="AF32" s="35">
        <v>19</v>
      </c>
      <c r="AG32" s="10">
        <v>5</v>
      </c>
      <c r="AH32" s="52">
        <f t="shared" si="2"/>
        <v>6.84</v>
      </c>
      <c r="AJ32" s="10">
        <v>19</v>
      </c>
    </row>
    <row r="33" spans="1:36" s="10" customFormat="1" ht="12.75">
      <c r="A33" s="10">
        <v>20</v>
      </c>
      <c r="B33" s="10">
        <v>20</v>
      </c>
      <c r="C33" s="36">
        <v>900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P33" s="53"/>
      <c r="Q33" s="35"/>
      <c r="R33" s="11"/>
      <c r="S33" s="11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35"/>
      <c r="AH33" s="52"/>
      <c r="AJ33" s="10">
        <v>20</v>
      </c>
    </row>
    <row r="34" spans="1:36" s="10" customFormat="1" ht="12.75">
      <c r="A34" s="10">
        <v>21</v>
      </c>
      <c r="B34" s="10">
        <v>21</v>
      </c>
      <c r="C34" s="36">
        <v>850</v>
      </c>
      <c r="D34" s="53" t="s">
        <v>77</v>
      </c>
      <c r="E34" s="53"/>
      <c r="F34" s="53" t="s">
        <v>77</v>
      </c>
      <c r="G34" s="53" t="s">
        <v>77</v>
      </c>
      <c r="H34" s="53">
        <v>165</v>
      </c>
      <c r="I34" s="53" t="s">
        <v>77</v>
      </c>
      <c r="J34" s="53"/>
      <c r="K34" s="53" t="s">
        <v>77</v>
      </c>
      <c r="L34" s="53"/>
      <c r="M34" s="53"/>
      <c r="N34" s="53"/>
      <c r="O34" s="36"/>
      <c r="P34" s="53" t="s">
        <v>77</v>
      </c>
      <c r="Q34" s="35" t="s">
        <v>177</v>
      </c>
      <c r="R34" s="11"/>
      <c r="S34" s="11"/>
      <c r="T34" s="52">
        <v>60</v>
      </c>
      <c r="U34" s="52">
        <v>60</v>
      </c>
      <c r="V34" s="52">
        <v>60</v>
      </c>
      <c r="W34" s="52">
        <v>100</v>
      </c>
      <c r="X34" s="52"/>
      <c r="Y34" s="52">
        <v>60</v>
      </c>
      <c r="AC34" s="10">
        <v>500</v>
      </c>
      <c r="AD34" s="10">
        <v>1000</v>
      </c>
      <c r="AF34" s="36">
        <v>21</v>
      </c>
      <c r="AG34" s="10">
        <v>5</v>
      </c>
      <c r="AH34" s="52">
        <f t="shared" si="2"/>
        <v>6.84</v>
      </c>
      <c r="AJ34" s="10">
        <v>21</v>
      </c>
    </row>
    <row r="35" spans="1:36" s="10" customFormat="1" ht="12.75">
      <c r="A35" s="10">
        <v>22</v>
      </c>
      <c r="B35" s="10">
        <v>22</v>
      </c>
      <c r="C35" s="36">
        <v>800</v>
      </c>
      <c r="D35" s="53" t="s">
        <v>77</v>
      </c>
      <c r="E35" s="53" t="s">
        <v>77</v>
      </c>
      <c r="F35" s="53" t="s">
        <v>77</v>
      </c>
      <c r="G35" s="53" t="s">
        <v>77</v>
      </c>
      <c r="H35" s="53">
        <v>166</v>
      </c>
      <c r="I35" s="53" t="s">
        <v>77</v>
      </c>
      <c r="J35" s="53"/>
      <c r="K35" s="53" t="s">
        <v>77</v>
      </c>
      <c r="L35" s="53"/>
      <c r="M35" s="53"/>
      <c r="N35" s="35"/>
      <c r="P35" s="53" t="s">
        <v>77</v>
      </c>
      <c r="Q35" s="35" t="s">
        <v>175</v>
      </c>
      <c r="R35" s="11"/>
      <c r="S35" s="11"/>
      <c r="T35" s="52">
        <v>60</v>
      </c>
      <c r="U35" s="52">
        <v>60</v>
      </c>
      <c r="V35" s="52">
        <v>60</v>
      </c>
      <c r="W35" s="52">
        <v>100</v>
      </c>
      <c r="X35" s="52"/>
      <c r="Y35" s="52">
        <v>60</v>
      </c>
      <c r="Z35" s="52"/>
      <c r="AA35" s="52"/>
      <c r="AB35" s="52"/>
      <c r="AC35" s="52"/>
      <c r="AD35" s="10">
        <v>1000</v>
      </c>
      <c r="AE35" s="52"/>
      <c r="AF35" s="36">
        <v>22</v>
      </c>
      <c r="AG35" s="10">
        <v>8</v>
      </c>
      <c r="AH35" s="52">
        <f t="shared" si="2"/>
        <v>9.34</v>
      </c>
      <c r="AJ35" s="10">
        <v>22</v>
      </c>
    </row>
    <row r="36" spans="1:36" s="10" customFormat="1" ht="12.75">
      <c r="A36" s="10">
        <v>23</v>
      </c>
      <c r="B36" s="10">
        <v>23</v>
      </c>
      <c r="C36" s="36">
        <v>700</v>
      </c>
      <c r="D36" s="53" t="s">
        <v>77</v>
      </c>
      <c r="E36" s="53"/>
      <c r="F36" s="53" t="s">
        <v>77</v>
      </c>
      <c r="G36" s="53" t="s">
        <v>77</v>
      </c>
      <c r="H36" s="53">
        <v>167</v>
      </c>
      <c r="I36" s="53" t="s">
        <v>77</v>
      </c>
      <c r="J36" s="53"/>
      <c r="K36" s="53" t="s">
        <v>77</v>
      </c>
      <c r="L36" s="53"/>
      <c r="M36" s="53"/>
      <c r="N36" s="53"/>
      <c r="P36" s="53" t="s">
        <v>77</v>
      </c>
      <c r="Q36" s="35" t="s">
        <v>163</v>
      </c>
      <c r="R36" s="11"/>
      <c r="S36" s="11"/>
      <c r="T36" s="52">
        <v>60</v>
      </c>
      <c r="U36" s="52">
        <v>60</v>
      </c>
      <c r="V36" s="52">
        <v>60</v>
      </c>
      <c r="W36" s="25">
        <v>100</v>
      </c>
      <c r="X36" s="52"/>
      <c r="Y36" s="25">
        <v>60</v>
      </c>
      <c r="AD36" s="10">
        <v>1000</v>
      </c>
      <c r="AF36" s="36">
        <v>23</v>
      </c>
      <c r="AG36" s="10">
        <v>7.5</v>
      </c>
      <c r="AH36" s="52">
        <f t="shared" si="2"/>
        <v>8.84</v>
      </c>
      <c r="AI36" s="25"/>
      <c r="AJ36" s="10">
        <v>23</v>
      </c>
    </row>
    <row r="37" spans="1:36" s="10" customFormat="1" ht="12.75">
      <c r="A37" s="10">
        <v>24</v>
      </c>
      <c r="B37" s="10">
        <v>24</v>
      </c>
      <c r="C37" s="36">
        <v>200</v>
      </c>
      <c r="D37" s="53" t="s">
        <v>77</v>
      </c>
      <c r="E37" s="53" t="s">
        <v>77</v>
      </c>
      <c r="F37" s="53" t="s">
        <v>77</v>
      </c>
      <c r="G37" s="53" t="s">
        <v>77</v>
      </c>
      <c r="H37" s="53">
        <v>168</v>
      </c>
      <c r="I37" s="53" t="s">
        <v>77</v>
      </c>
      <c r="J37" s="53" t="s">
        <v>77</v>
      </c>
      <c r="K37" s="53" t="s">
        <v>77</v>
      </c>
      <c r="L37" s="53"/>
      <c r="M37" s="53"/>
      <c r="N37" s="53"/>
      <c r="O37" s="36" t="s">
        <v>77</v>
      </c>
      <c r="P37" s="53" t="s">
        <v>77</v>
      </c>
      <c r="Q37" s="35" t="s">
        <v>153</v>
      </c>
      <c r="R37" s="11"/>
      <c r="S37" s="11"/>
      <c r="T37" s="52">
        <v>60</v>
      </c>
      <c r="U37" s="52">
        <v>60</v>
      </c>
      <c r="V37" s="52">
        <v>60</v>
      </c>
      <c r="W37" s="52">
        <v>100</v>
      </c>
      <c r="X37" s="52">
        <f>125*3</f>
        <v>375</v>
      </c>
      <c r="Y37" s="10">
        <v>60</v>
      </c>
      <c r="AC37" s="10">
        <v>500</v>
      </c>
      <c r="AD37" s="10">
        <v>1200</v>
      </c>
      <c r="AF37" s="35">
        <v>24</v>
      </c>
      <c r="AG37" s="10">
        <v>1</v>
      </c>
      <c r="AH37" s="52">
        <f t="shared" si="2"/>
        <v>3.415</v>
      </c>
      <c r="AI37" s="25"/>
      <c r="AJ37" s="10">
        <v>24</v>
      </c>
    </row>
    <row r="38" spans="2:34" ht="12.75">
      <c r="B38" s="40"/>
      <c r="Q38" s="33"/>
      <c r="X38" s="10"/>
      <c r="Y38" s="10"/>
      <c r="Z38" s="10"/>
      <c r="AA38" s="10"/>
      <c r="AB38" s="10"/>
      <c r="AC38" s="10"/>
      <c r="AD38" s="10"/>
      <c r="AE38" s="10"/>
      <c r="AF38" s="35"/>
      <c r="AG38" s="10"/>
      <c r="AH38">
        <f t="shared" si="2"/>
        <v>0</v>
      </c>
    </row>
    <row r="39" ht="12.75">
      <c r="AH39">
        <f>SUM(AH14:AH37)</f>
        <v>152.66500000000002</v>
      </c>
    </row>
    <row r="40" spans="2:17" ht="12.75">
      <c r="B40" t="s">
        <v>195</v>
      </c>
      <c r="Q40" s="33"/>
    </row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K1">
      <selection activeCell="AC23" sqref="AC23"/>
    </sheetView>
  </sheetViews>
  <sheetFormatPr defaultColWidth="11.00390625" defaultRowHeight="12.75"/>
  <cols>
    <col min="1" max="1" width="9.625" style="0" customWidth="1"/>
    <col min="2" max="2" width="10.875" style="0" customWidth="1"/>
    <col min="3" max="3" width="17.00390625" style="0" customWidth="1"/>
    <col min="4" max="13" width="7.875" style="0" customWidth="1"/>
    <col min="14" max="14" width="11.625" style="0" customWidth="1"/>
    <col min="15" max="15" width="6.50390625" style="0" customWidth="1"/>
    <col min="16" max="17" width="11.00390625" style="0" customWidth="1"/>
    <col min="18" max="18" width="11.50390625" style="0" customWidth="1"/>
    <col min="19" max="19" width="8.375" style="0" customWidth="1"/>
    <col min="20" max="21" width="8.50390625" style="0" customWidth="1"/>
    <col min="22" max="23" width="7.375" style="0" customWidth="1"/>
    <col min="24" max="24" width="5.50390625" style="0" customWidth="1"/>
    <col min="25" max="30" width="6.50390625" style="0" customWidth="1"/>
    <col min="31" max="31" width="9.125" style="0" customWidth="1"/>
    <col min="32" max="32" width="9.00390625" style="0" customWidth="1"/>
  </cols>
  <sheetData>
    <row r="1" ht="12.75">
      <c r="A1" s="30" t="s">
        <v>27</v>
      </c>
    </row>
    <row r="2" spans="1:14" ht="12.75">
      <c r="A2" s="1" t="s">
        <v>13</v>
      </c>
      <c r="B2" s="24"/>
      <c r="H2" s="41" t="s">
        <v>199</v>
      </c>
      <c r="I2" s="41"/>
      <c r="J2" s="41"/>
      <c r="K2" s="41"/>
      <c r="L2" s="29"/>
      <c r="M2" s="29"/>
      <c r="N2" s="29"/>
    </row>
    <row r="3" spans="19:20" ht="12.75">
      <c r="S3" s="5" t="s">
        <v>24</v>
      </c>
      <c r="T3" s="3"/>
    </row>
    <row r="4" spans="1:21" ht="12.75">
      <c r="A4" t="s">
        <v>50</v>
      </c>
      <c r="C4" s="30" t="s">
        <v>198</v>
      </c>
      <c r="Q4" t="s">
        <v>25</v>
      </c>
      <c r="S4" s="5" t="s">
        <v>0</v>
      </c>
      <c r="T4" s="30" t="s">
        <v>1</v>
      </c>
      <c r="U4" s="30"/>
    </row>
    <row r="5" spans="1:19" ht="12.75">
      <c r="A5" t="s">
        <v>9</v>
      </c>
      <c r="C5" s="4">
        <v>47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Q5" s="1">
        <v>42764</v>
      </c>
      <c r="S5" s="3"/>
    </row>
    <row r="6" spans="1:3" ht="12.75">
      <c r="A6" t="s">
        <v>51</v>
      </c>
      <c r="C6" t="s">
        <v>170</v>
      </c>
    </row>
    <row r="7" spans="1:3" ht="12.75">
      <c r="A7" t="s">
        <v>52</v>
      </c>
      <c r="C7" s="30">
        <v>2638</v>
      </c>
    </row>
    <row r="8" ht="12.75">
      <c r="A8" t="s">
        <v>23</v>
      </c>
    </row>
    <row r="9" spans="4:30" ht="12.75">
      <c r="D9">
        <f>COUNTIF(D14:D37,"x")</f>
        <v>21</v>
      </c>
      <c r="E9">
        <f aca="true" t="shared" si="0" ref="E9:O9">COUNTIF(E14:E37,"x")</f>
        <v>12</v>
      </c>
      <c r="F9">
        <f t="shared" si="0"/>
        <v>21</v>
      </c>
      <c r="G9">
        <f t="shared" si="0"/>
        <v>0</v>
      </c>
      <c r="H9">
        <f t="shared" si="0"/>
        <v>11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20</v>
      </c>
      <c r="M9">
        <f t="shared" si="0"/>
        <v>0</v>
      </c>
      <c r="N9">
        <v>0</v>
      </c>
      <c r="O9">
        <f t="shared" si="0"/>
        <v>10</v>
      </c>
      <c r="P9">
        <v>21</v>
      </c>
      <c r="Q9">
        <f>COUNT(Q14:Q37)</f>
        <v>0</v>
      </c>
      <c r="R9">
        <f aca="true" t="shared" si="1" ref="R9:AD9">COUNT(R14:R37)</f>
        <v>0</v>
      </c>
      <c r="S9">
        <f t="shared" si="1"/>
        <v>21</v>
      </c>
      <c r="T9">
        <f t="shared" si="1"/>
        <v>21</v>
      </c>
      <c r="U9">
        <f t="shared" si="1"/>
        <v>21</v>
      </c>
      <c r="V9">
        <f t="shared" si="1"/>
        <v>6</v>
      </c>
      <c r="W9">
        <f t="shared" si="1"/>
        <v>11</v>
      </c>
      <c r="X9">
        <f t="shared" si="1"/>
        <v>11</v>
      </c>
      <c r="Y9">
        <f t="shared" si="1"/>
        <v>1</v>
      </c>
      <c r="Z9">
        <f t="shared" si="1"/>
        <v>1</v>
      </c>
      <c r="AA9">
        <f t="shared" si="1"/>
        <v>1</v>
      </c>
      <c r="AB9">
        <f t="shared" si="1"/>
        <v>10</v>
      </c>
      <c r="AC9">
        <f t="shared" si="1"/>
        <v>0</v>
      </c>
      <c r="AD9">
        <f t="shared" si="1"/>
        <v>0</v>
      </c>
    </row>
    <row r="10" spans="4:23" ht="12.75">
      <c r="D10" s="30" t="s">
        <v>28</v>
      </c>
      <c r="Q10" s="2"/>
      <c r="R10" s="12" t="s">
        <v>15</v>
      </c>
      <c r="V10" s="2"/>
      <c r="W10" s="6"/>
    </row>
    <row r="11" spans="4:34" ht="42" customHeight="1">
      <c r="D11" s="31" t="s">
        <v>29</v>
      </c>
      <c r="E11" s="31" t="s">
        <v>30</v>
      </c>
      <c r="F11" s="31" t="s">
        <v>31</v>
      </c>
      <c r="G11" s="31" t="s">
        <v>32</v>
      </c>
      <c r="H11" s="31" t="s">
        <v>33</v>
      </c>
      <c r="I11" s="31" t="s">
        <v>196</v>
      </c>
      <c r="J11" s="31" t="s">
        <v>203</v>
      </c>
      <c r="K11" s="31" t="s">
        <v>204</v>
      </c>
      <c r="L11" s="31" t="s">
        <v>35</v>
      </c>
      <c r="M11" s="34" t="s">
        <v>80</v>
      </c>
      <c r="N11" s="31" t="s">
        <v>34</v>
      </c>
      <c r="O11" s="14" t="s">
        <v>47</v>
      </c>
      <c r="P11" s="19" t="s">
        <v>10</v>
      </c>
      <c r="Q11" s="19" t="s">
        <v>5</v>
      </c>
      <c r="R11" s="19"/>
      <c r="S11" s="13" t="s">
        <v>36</v>
      </c>
      <c r="T11" s="17" t="s">
        <v>37</v>
      </c>
      <c r="U11" s="17" t="s">
        <v>16</v>
      </c>
      <c r="V11" s="17" t="s">
        <v>12</v>
      </c>
      <c r="W11" s="17" t="s">
        <v>38</v>
      </c>
      <c r="X11" s="17" t="s">
        <v>40</v>
      </c>
      <c r="Y11" s="17" t="s">
        <v>41</v>
      </c>
      <c r="Z11" s="14" t="s">
        <v>42</v>
      </c>
      <c r="AA11" s="14" t="s">
        <v>43</v>
      </c>
      <c r="AB11" s="14" t="s">
        <v>44</v>
      </c>
      <c r="AC11" s="14" t="s">
        <v>45</v>
      </c>
      <c r="AD11" s="14" t="s">
        <v>48</v>
      </c>
      <c r="AE11" s="19" t="s">
        <v>14</v>
      </c>
      <c r="AF11" s="14" t="s">
        <v>21</v>
      </c>
      <c r="AG11" s="22" t="s">
        <v>6</v>
      </c>
      <c r="AH11" s="27" t="s">
        <v>26</v>
      </c>
    </row>
    <row r="12" spans="1:35" ht="15">
      <c r="A12" s="2" t="s">
        <v>2</v>
      </c>
      <c r="B12" s="2" t="s">
        <v>3</v>
      </c>
      <c r="C12" s="2" t="s">
        <v>11</v>
      </c>
      <c r="D12" s="32"/>
      <c r="O12" s="16" t="s">
        <v>19</v>
      </c>
      <c r="P12" s="20"/>
      <c r="Q12" s="20" t="s">
        <v>4</v>
      </c>
      <c r="R12" s="20" t="s">
        <v>8</v>
      </c>
      <c r="S12" s="15" t="s">
        <v>18</v>
      </c>
      <c r="T12" s="18" t="s">
        <v>18</v>
      </c>
      <c r="U12" s="18" t="s">
        <v>18</v>
      </c>
      <c r="V12" s="18" t="s">
        <v>22</v>
      </c>
      <c r="W12" s="18" t="s">
        <v>39</v>
      </c>
      <c r="X12" s="18" t="s">
        <v>18</v>
      </c>
      <c r="Y12" s="18" t="s">
        <v>18</v>
      </c>
      <c r="Z12" s="16" t="s">
        <v>17</v>
      </c>
      <c r="AA12" s="16" t="s">
        <v>17</v>
      </c>
      <c r="AB12" s="16" t="s">
        <v>19</v>
      </c>
      <c r="AC12" s="16" t="s">
        <v>46</v>
      </c>
      <c r="AD12" s="16" t="s">
        <v>18</v>
      </c>
      <c r="AE12" s="21"/>
      <c r="AF12" s="14" t="s">
        <v>7</v>
      </c>
      <c r="AG12" s="23" t="s">
        <v>7</v>
      </c>
      <c r="AI12" s="2" t="s">
        <v>3</v>
      </c>
    </row>
    <row r="13" spans="17:18" s="8" customFormat="1" ht="12.75">
      <c r="Q13" s="9"/>
      <c r="R13" s="9"/>
    </row>
    <row r="14" spans="1:35" s="52" customFormat="1" ht="12.75">
      <c r="A14" s="52">
        <v>1</v>
      </c>
      <c r="B14" s="52">
        <v>1</v>
      </c>
      <c r="C14" s="53">
        <v>2638</v>
      </c>
      <c r="D14" s="53" t="s">
        <v>77</v>
      </c>
      <c r="E14" s="53" t="s">
        <v>77</v>
      </c>
      <c r="F14" s="53" t="s">
        <v>77</v>
      </c>
      <c r="G14" s="53"/>
      <c r="H14" s="53" t="s">
        <v>77</v>
      </c>
      <c r="I14" s="53"/>
      <c r="J14" s="53"/>
      <c r="K14" s="53"/>
      <c r="L14" s="53" t="s">
        <v>77</v>
      </c>
      <c r="M14" s="53" t="s">
        <v>179</v>
      </c>
      <c r="N14" s="35"/>
      <c r="O14" s="36" t="s">
        <v>77</v>
      </c>
      <c r="P14" s="53" t="s">
        <v>156</v>
      </c>
      <c r="Q14" s="54"/>
      <c r="R14" s="54"/>
      <c r="S14" s="52">
        <v>60</v>
      </c>
      <c r="T14" s="52">
        <v>60</v>
      </c>
      <c r="U14" s="52">
        <v>60</v>
      </c>
      <c r="W14" s="52">
        <v>125</v>
      </c>
      <c r="X14" s="52">
        <v>60</v>
      </c>
      <c r="AB14" s="52">
        <v>500</v>
      </c>
      <c r="AE14" s="53">
        <v>1</v>
      </c>
      <c r="AF14" s="55">
        <v>5.4</v>
      </c>
      <c r="AG14" s="52">
        <f>(SUM(S14:AD14)/1000)+AF14</f>
        <v>6.265000000000001</v>
      </c>
      <c r="AI14" s="52">
        <v>1</v>
      </c>
    </row>
    <row r="15" spans="1:35" s="52" customFormat="1" ht="12.75">
      <c r="A15" s="52">
        <v>2</v>
      </c>
      <c r="B15" s="52">
        <v>2</v>
      </c>
      <c r="C15" s="53">
        <v>2537</v>
      </c>
      <c r="D15" s="53" t="s">
        <v>77</v>
      </c>
      <c r="E15" s="53" t="s">
        <v>77</v>
      </c>
      <c r="F15" s="53" t="s">
        <v>77</v>
      </c>
      <c r="G15" s="53"/>
      <c r="H15" s="53" t="s">
        <v>77</v>
      </c>
      <c r="I15" s="53"/>
      <c r="J15" s="53"/>
      <c r="K15" s="53"/>
      <c r="L15" s="53" t="s">
        <v>77</v>
      </c>
      <c r="M15" s="53"/>
      <c r="N15" s="53"/>
      <c r="O15" s="36" t="s">
        <v>77</v>
      </c>
      <c r="P15" s="35" t="s">
        <v>161</v>
      </c>
      <c r="Q15" s="54"/>
      <c r="R15" s="54"/>
      <c r="S15" s="52">
        <v>60</v>
      </c>
      <c r="T15" s="52">
        <v>60</v>
      </c>
      <c r="U15" s="52">
        <v>60</v>
      </c>
      <c r="AB15" s="52">
        <v>500</v>
      </c>
      <c r="AE15" s="53">
        <v>2</v>
      </c>
      <c r="AF15" s="52">
        <v>1.7</v>
      </c>
      <c r="AG15" s="52">
        <f aca="true" t="shared" si="2" ref="AG15:AG38">(SUM(S15:AD15)/1000)+AF15</f>
        <v>2.38</v>
      </c>
      <c r="AI15" s="52">
        <v>2</v>
      </c>
    </row>
    <row r="16" spans="1:35" s="52" customFormat="1" ht="12.75">
      <c r="A16" s="52">
        <v>3</v>
      </c>
      <c r="B16" s="52">
        <v>3</v>
      </c>
      <c r="C16" s="53">
        <v>2027</v>
      </c>
      <c r="D16" s="53" t="s">
        <v>77</v>
      </c>
      <c r="E16" s="53"/>
      <c r="F16" s="53" t="s">
        <v>77</v>
      </c>
      <c r="G16" s="53"/>
      <c r="H16" s="53"/>
      <c r="I16" s="53"/>
      <c r="J16" s="53"/>
      <c r="K16" s="53"/>
      <c r="L16" s="53" t="s">
        <v>77</v>
      </c>
      <c r="M16" s="53"/>
      <c r="N16" s="53"/>
      <c r="O16" s="53" t="s">
        <v>77</v>
      </c>
      <c r="P16" s="35" t="s">
        <v>153</v>
      </c>
      <c r="Q16" s="54"/>
      <c r="R16" s="54"/>
      <c r="S16" s="52">
        <v>60</v>
      </c>
      <c r="T16" s="52">
        <v>60</v>
      </c>
      <c r="U16" s="52">
        <v>60</v>
      </c>
      <c r="AB16" s="52">
        <v>500</v>
      </c>
      <c r="AE16" s="35">
        <v>3</v>
      </c>
      <c r="AF16" s="52">
        <v>3.7</v>
      </c>
      <c r="AG16" s="52">
        <f t="shared" si="2"/>
        <v>4.38</v>
      </c>
      <c r="AI16" s="52">
        <v>3</v>
      </c>
    </row>
    <row r="17" spans="1:35" s="52" customFormat="1" ht="12.75">
      <c r="A17" s="52">
        <v>4</v>
      </c>
      <c r="B17" s="52">
        <v>4</v>
      </c>
      <c r="C17" s="53">
        <v>1824</v>
      </c>
      <c r="D17" s="53" t="s">
        <v>77</v>
      </c>
      <c r="E17" s="53" t="s">
        <v>77</v>
      </c>
      <c r="F17" s="53" t="s">
        <v>77</v>
      </c>
      <c r="G17" s="53"/>
      <c r="H17" s="53" t="s">
        <v>77</v>
      </c>
      <c r="I17" s="53"/>
      <c r="J17" s="53"/>
      <c r="K17" s="53"/>
      <c r="L17" s="53" t="s">
        <v>77</v>
      </c>
      <c r="M17" s="53"/>
      <c r="N17" s="35"/>
      <c r="O17" s="36" t="s">
        <v>77</v>
      </c>
      <c r="P17" s="35" t="s">
        <v>151</v>
      </c>
      <c r="Q17" s="54"/>
      <c r="R17" s="54"/>
      <c r="S17" s="52">
        <v>60</v>
      </c>
      <c r="T17" s="52">
        <v>60</v>
      </c>
      <c r="U17" s="52">
        <v>60</v>
      </c>
      <c r="W17" s="52">
        <v>125</v>
      </c>
      <c r="X17" s="52">
        <v>60</v>
      </c>
      <c r="AB17" s="58">
        <v>500</v>
      </c>
      <c r="AE17" s="53">
        <v>4</v>
      </c>
      <c r="AF17" s="52">
        <v>4.5</v>
      </c>
      <c r="AG17" s="52">
        <f t="shared" si="2"/>
        <v>5.365</v>
      </c>
      <c r="AI17" s="52">
        <v>4</v>
      </c>
    </row>
    <row r="18" spans="1:35" s="52" customFormat="1" ht="12.75">
      <c r="A18" s="52">
        <v>5</v>
      </c>
      <c r="B18" s="52">
        <v>5</v>
      </c>
      <c r="C18" s="53">
        <v>1518</v>
      </c>
      <c r="D18" s="53" t="s">
        <v>77</v>
      </c>
      <c r="E18" s="53"/>
      <c r="F18" s="53" t="s">
        <v>77</v>
      </c>
      <c r="G18" s="53"/>
      <c r="H18" s="53"/>
      <c r="I18" s="53"/>
      <c r="J18" s="53"/>
      <c r="K18" s="53"/>
      <c r="L18" s="53" t="s">
        <v>77</v>
      </c>
      <c r="M18" s="53"/>
      <c r="N18" s="53"/>
      <c r="O18" s="36"/>
      <c r="P18" s="35" t="s">
        <v>152</v>
      </c>
      <c r="Q18" s="54"/>
      <c r="R18" s="54"/>
      <c r="S18" s="52">
        <v>60</v>
      </c>
      <c r="T18" s="52">
        <v>60</v>
      </c>
      <c r="U18" s="52">
        <v>60</v>
      </c>
      <c r="AE18" s="53">
        <v>5</v>
      </c>
      <c r="AF18" s="52">
        <v>9.3</v>
      </c>
      <c r="AG18" s="52">
        <f t="shared" si="2"/>
        <v>9.48</v>
      </c>
      <c r="AI18" s="52">
        <v>5</v>
      </c>
    </row>
    <row r="19" spans="1:35" s="52" customFormat="1" ht="12.75">
      <c r="A19" s="52">
        <v>6</v>
      </c>
      <c r="B19" s="52">
        <v>6</v>
      </c>
      <c r="C19" s="53">
        <v>1268</v>
      </c>
      <c r="D19" s="53" t="s">
        <v>77</v>
      </c>
      <c r="E19" s="53" t="s">
        <v>77</v>
      </c>
      <c r="F19" s="53" t="s">
        <v>77</v>
      </c>
      <c r="G19" s="53"/>
      <c r="H19" s="53"/>
      <c r="I19" s="53"/>
      <c r="J19" s="53"/>
      <c r="K19" s="53"/>
      <c r="L19" s="53" t="s">
        <v>77</v>
      </c>
      <c r="M19" s="53"/>
      <c r="N19" s="35"/>
      <c r="O19" s="36" t="s">
        <v>77</v>
      </c>
      <c r="P19" s="35" t="s">
        <v>154</v>
      </c>
      <c r="Q19" s="54"/>
      <c r="R19" s="54"/>
      <c r="S19" s="52">
        <v>60</v>
      </c>
      <c r="T19" s="52">
        <v>60</v>
      </c>
      <c r="U19" s="52">
        <v>60</v>
      </c>
      <c r="W19" s="52">
        <v>125</v>
      </c>
      <c r="X19" s="52">
        <v>60</v>
      </c>
      <c r="AB19" s="52">
        <v>500</v>
      </c>
      <c r="AE19" s="53">
        <v>13</v>
      </c>
      <c r="AF19" s="52">
        <v>6.9</v>
      </c>
      <c r="AG19" s="52">
        <f t="shared" si="2"/>
        <v>7.765000000000001</v>
      </c>
      <c r="AI19" s="52">
        <v>6</v>
      </c>
    </row>
    <row r="20" spans="1:35" s="52" customFormat="1" ht="12.75">
      <c r="A20" s="52">
        <v>7</v>
      </c>
      <c r="B20" s="52">
        <v>7</v>
      </c>
      <c r="C20" s="53">
        <v>1012</v>
      </c>
      <c r="D20" s="53" t="s">
        <v>77</v>
      </c>
      <c r="E20" s="53"/>
      <c r="F20" s="53" t="s">
        <v>77</v>
      </c>
      <c r="G20" s="53"/>
      <c r="H20" s="53" t="s">
        <v>77</v>
      </c>
      <c r="I20" s="53"/>
      <c r="J20" s="53"/>
      <c r="K20" s="53"/>
      <c r="L20" s="53" t="s">
        <v>77</v>
      </c>
      <c r="M20" s="53"/>
      <c r="N20" s="53"/>
      <c r="O20" s="53" t="s">
        <v>77</v>
      </c>
      <c r="P20" s="35">
        <v>1</v>
      </c>
      <c r="Q20" s="54"/>
      <c r="R20" s="54"/>
      <c r="S20" s="52">
        <v>60</v>
      </c>
      <c r="T20" s="52">
        <v>60</v>
      </c>
      <c r="U20" s="52">
        <v>60</v>
      </c>
      <c r="W20" s="52">
        <v>125</v>
      </c>
      <c r="X20" s="52">
        <v>60</v>
      </c>
      <c r="AB20" s="52">
        <v>500</v>
      </c>
      <c r="AE20" s="35">
        <v>7</v>
      </c>
      <c r="AF20" s="52">
        <v>4.4</v>
      </c>
      <c r="AG20" s="52">
        <f t="shared" si="2"/>
        <v>5.265000000000001</v>
      </c>
      <c r="AH20" s="10"/>
      <c r="AI20" s="52">
        <v>7</v>
      </c>
    </row>
    <row r="21" spans="1:35" s="52" customFormat="1" ht="12.75">
      <c r="A21" s="52">
        <v>8</v>
      </c>
      <c r="B21" s="52">
        <v>8</v>
      </c>
      <c r="C21" s="53">
        <v>808</v>
      </c>
      <c r="D21" s="53" t="s">
        <v>77</v>
      </c>
      <c r="E21" s="53" t="s">
        <v>77</v>
      </c>
      <c r="F21" s="53" t="s">
        <v>77</v>
      </c>
      <c r="G21" s="53"/>
      <c r="H21" s="53"/>
      <c r="I21" s="53"/>
      <c r="J21" s="53"/>
      <c r="K21" s="53"/>
      <c r="L21" s="53" t="s">
        <v>77</v>
      </c>
      <c r="M21" s="53"/>
      <c r="N21" s="53"/>
      <c r="O21" s="53"/>
      <c r="P21" s="35" t="s">
        <v>163</v>
      </c>
      <c r="Q21" s="54"/>
      <c r="R21" s="54"/>
      <c r="S21" s="52">
        <v>60</v>
      </c>
      <c r="T21" s="52">
        <v>60</v>
      </c>
      <c r="U21" s="52">
        <v>60</v>
      </c>
      <c r="AE21" s="35">
        <v>8</v>
      </c>
      <c r="AF21" s="52">
        <v>5.2</v>
      </c>
      <c r="AG21" s="52">
        <f t="shared" si="2"/>
        <v>5.38</v>
      </c>
      <c r="AI21" s="52">
        <v>8</v>
      </c>
    </row>
    <row r="22" spans="1:35" s="52" customFormat="1" ht="12.75">
      <c r="A22" s="52">
        <v>9</v>
      </c>
      <c r="B22" s="52">
        <v>9</v>
      </c>
      <c r="C22" s="53">
        <v>707</v>
      </c>
      <c r="D22" s="53" t="s">
        <v>77</v>
      </c>
      <c r="E22" s="53"/>
      <c r="F22" s="53" t="s">
        <v>77</v>
      </c>
      <c r="G22" s="53"/>
      <c r="H22" s="53"/>
      <c r="I22" s="53"/>
      <c r="J22" s="53"/>
      <c r="K22" s="53"/>
      <c r="L22" s="53" t="s">
        <v>77</v>
      </c>
      <c r="M22" s="53"/>
      <c r="N22" s="53"/>
      <c r="O22" s="36" t="s">
        <v>77</v>
      </c>
      <c r="P22" s="35" t="s">
        <v>150</v>
      </c>
      <c r="Q22" s="54"/>
      <c r="R22" s="54"/>
      <c r="S22" s="52">
        <v>60</v>
      </c>
      <c r="T22" s="52">
        <v>60</v>
      </c>
      <c r="U22" s="52">
        <v>60</v>
      </c>
      <c r="W22" s="52">
        <v>125</v>
      </c>
      <c r="X22" s="52">
        <v>60</v>
      </c>
      <c r="AB22" s="52">
        <v>500</v>
      </c>
      <c r="AE22" s="35">
        <v>10</v>
      </c>
      <c r="AF22" s="52">
        <v>5.2</v>
      </c>
      <c r="AG22" s="52">
        <f t="shared" si="2"/>
        <v>6.065</v>
      </c>
      <c r="AI22" s="52">
        <v>9</v>
      </c>
    </row>
    <row r="23" spans="1:35" s="52" customFormat="1" ht="12.75">
      <c r="A23" s="52">
        <v>10</v>
      </c>
      <c r="B23" s="52">
        <v>10</v>
      </c>
      <c r="C23" s="53">
        <v>607</v>
      </c>
      <c r="D23" s="53" t="s">
        <v>77</v>
      </c>
      <c r="E23" s="53" t="s">
        <v>77</v>
      </c>
      <c r="F23" s="53" t="s">
        <v>77</v>
      </c>
      <c r="G23" s="53"/>
      <c r="H23" s="53"/>
      <c r="I23" s="53"/>
      <c r="J23" s="53"/>
      <c r="K23" s="53"/>
      <c r="L23" s="53" t="s">
        <v>77</v>
      </c>
      <c r="M23" s="53"/>
      <c r="N23" s="53"/>
      <c r="O23" s="53"/>
      <c r="P23" s="35" t="s">
        <v>164</v>
      </c>
      <c r="Q23" s="54"/>
      <c r="R23" s="54"/>
      <c r="S23" s="52">
        <v>60</v>
      </c>
      <c r="T23" s="52">
        <v>60</v>
      </c>
      <c r="U23" s="52">
        <v>60</v>
      </c>
      <c r="AE23" s="35">
        <v>9</v>
      </c>
      <c r="AF23" s="52">
        <v>8.5</v>
      </c>
      <c r="AG23" s="52">
        <f t="shared" si="2"/>
        <v>8.68</v>
      </c>
      <c r="AI23" s="52">
        <v>10</v>
      </c>
    </row>
    <row r="24" spans="1:35" s="52" customFormat="1" ht="12.75">
      <c r="A24" s="52">
        <v>11</v>
      </c>
      <c r="B24" s="52">
        <v>11</v>
      </c>
      <c r="C24" s="53">
        <v>505</v>
      </c>
      <c r="D24" s="53" t="s">
        <v>77</v>
      </c>
      <c r="E24" s="53"/>
      <c r="F24" s="53" t="s">
        <v>77</v>
      </c>
      <c r="G24" s="53"/>
      <c r="H24" s="53" t="s">
        <v>77</v>
      </c>
      <c r="I24" s="53"/>
      <c r="J24" s="53"/>
      <c r="K24" s="53"/>
      <c r="L24" s="53" t="s">
        <v>77</v>
      </c>
      <c r="M24" s="53"/>
      <c r="N24" s="35"/>
      <c r="O24" s="36" t="s">
        <v>77</v>
      </c>
      <c r="P24" s="35" t="s">
        <v>175</v>
      </c>
      <c r="Q24" s="54"/>
      <c r="R24" s="54"/>
      <c r="S24" s="52">
        <v>60</v>
      </c>
      <c r="T24" s="52">
        <v>60</v>
      </c>
      <c r="U24" s="52">
        <v>60</v>
      </c>
      <c r="W24" s="52">
        <v>125</v>
      </c>
      <c r="X24" s="52">
        <v>60</v>
      </c>
      <c r="AB24" s="52">
        <v>500</v>
      </c>
      <c r="AE24" s="35">
        <v>16</v>
      </c>
      <c r="AF24" s="52">
        <v>6.7</v>
      </c>
      <c r="AG24" s="52">
        <f t="shared" si="2"/>
        <v>7.565</v>
      </c>
      <c r="AI24" s="52">
        <v>11</v>
      </c>
    </row>
    <row r="25" spans="1:35" s="52" customFormat="1" ht="12.75">
      <c r="A25" s="52">
        <v>12</v>
      </c>
      <c r="B25" s="52">
        <v>12</v>
      </c>
      <c r="C25" s="53">
        <v>453</v>
      </c>
      <c r="D25" s="53" t="s">
        <v>77</v>
      </c>
      <c r="E25" s="53" t="s">
        <v>77</v>
      </c>
      <c r="F25" s="53" t="s">
        <v>77</v>
      </c>
      <c r="G25" s="53"/>
      <c r="H25" s="53"/>
      <c r="I25" s="53"/>
      <c r="J25" s="53"/>
      <c r="K25" s="53"/>
      <c r="L25" s="53" t="s">
        <v>77</v>
      </c>
      <c r="M25" s="53"/>
      <c r="N25" s="53"/>
      <c r="O25" s="36"/>
      <c r="P25" s="35" t="s">
        <v>162</v>
      </c>
      <c r="Q25" s="54"/>
      <c r="R25" s="54"/>
      <c r="S25" s="52">
        <v>60</v>
      </c>
      <c r="T25" s="52">
        <v>60</v>
      </c>
      <c r="U25" s="52">
        <v>60</v>
      </c>
      <c r="AE25" s="53">
        <v>14</v>
      </c>
      <c r="AF25" s="52">
        <v>9.7</v>
      </c>
      <c r="AG25" s="52">
        <f t="shared" si="2"/>
        <v>9.879999999999999</v>
      </c>
      <c r="AI25" s="52">
        <v>12</v>
      </c>
    </row>
    <row r="26" spans="1:35" s="10" customFormat="1" ht="12.75">
      <c r="A26" s="10">
        <v>13</v>
      </c>
      <c r="B26" s="10">
        <v>13</v>
      </c>
      <c r="C26" s="35">
        <v>404</v>
      </c>
      <c r="D26" s="53" t="s">
        <v>77</v>
      </c>
      <c r="E26" s="53"/>
      <c r="F26" s="53" t="s">
        <v>77</v>
      </c>
      <c r="G26" s="53"/>
      <c r="H26" s="53"/>
      <c r="I26" s="53"/>
      <c r="J26" s="53"/>
      <c r="K26" s="53"/>
      <c r="L26" s="53" t="s">
        <v>77</v>
      </c>
      <c r="M26" s="53"/>
      <c r="N26" s="53"/>
      <c r="O26" s="35"/>
      <c r="P26" s="35" t="s">
        <v>167</v>
      </c>
      <c r="Q26" s="11"/>
      <c r="S26" s="52">
        <v>60</v>
      </c>
      <c r="T26" s="52">
        <v>60</v>
      </c>
      <c r="U26" s="52">
        <v>60</v>
      </c>
      <c r="V26" s="52"/>
      <c r="W26" s="52">
        <v>125</v>
      </c>
      <c r="X26" s="52">
        <v>60</v>
      </c>
      <c r="AB26" s="25"/>
      <c r="AC26" s="52"/>
      <c r="AE26" s="36">
        <v>12</v>
      </c>
      <c r="AF26" s="25">
        <v>4.8</v>
      </c>
      <c r="AG26" s="52">
        <f t="shared" si="2"/>
        <v>5.165</v>
      </c>
      <c r="AI26" s="10">
        <v>13</v>
      </c>
    </row>
    <row r="27" spans="1:35" s="10" customFormat="1" ht="12.75">
      <c r="A27" s="10">
        <v>14</v>
      </c>
      <c r="B27" s="10">
        <v>14</v>
      </c>
      <c r="C27" s="36">
        <v>354</v>
      </c>
      <c r="D27" s="53" t="s">
        <v>77</v>
      </c>
      <c r="E27" s="53" t="s">
        <v>77</v>
      </c>
      <c r="F27" s="53" t="s">
        <v>77</v>
      </c>
      <c r="G27" s="53"/>
      <c r="H27" s="53"/>
      <c r="I27" s="53"/>
      <c r="J27" s="53"/>
      <c r="K27" s="53"/>
      <c r="L27" s="53" t="s">
        <v>77</v>
      </c>
      <c r="M27" s="53"/>
      <c r="N27" s="53"/>
      <c r="P27" s="35" t="s">
        <v>165</v>
      </c>
      <c r="Q27" s="11"/>
      <c r="R27" s="11"/>
      <c r="S27" s="52">
        <v>60</v>
      </c>
      <c r="T27" s="52">
        <v>60</v>
      </c>
      <c r="U27" s="52">
        <v>60</v>
      </c>
      <c r="V27" s="52"/>
      <c r="W27" s="52"/>
      <c r="X27" s="52"/>
      <c r="Y27" s="52"/>
      <c r="Z27" s="52"/>
      <c r="AA27" s="52"/>
      <c r="AB27" s="52"/>
      <c r="AC27" s="52"/>
      <c r="AD27" s="52"/>
      <c r="AE27" s="36">
        <v>11</v>
      </c>
      <c r="AF27" s="25">
        <v>9.2</v>
      </c>
      <c r="AG27" s="52">
        <f t="shared" si="2"/>
        <v>9.379999999999999</v>
      </c>
      <c r="AH27" s="25"/>
      <c r="AI27" s="10">
        <v>14</v>
      </c>
    </row>
    <row r="28" spans="1:35" s="10" customFormat="1" ht="12.75">
      <c r="A28" s="10">
        <v>15</v>
      </c>
      <c r="B28" s="10">
        <v>15</v>
      </c>
      <c r="C28" s="36">
        <v>302</v>
      </c>
      <c r="D28" s="53" t="s">
        <v>77</v>
      </c>
      <c r="E28" s="53"/>
      <c r="F28" s="53" t="s">
        <v>77</v>
      </c>
      <c r="G28" s="53"/>
      <c r="H28" s="53"/>
      <c r="I28" s="53"/>
      <c r="J28" s="53"/>
      <c r="K28" s="53"/>
      <c r="L28" s="53" t="s">
        <v>77</v>
      </c>
      <c r="M28" s="53"/>
      <c r="N28" s="53"/>
      <c r="O28" s="36"/>
      <c r="P28" s="35">
        <v>50</v>
      </c>
      <c r="Q28" s="11"/>
      <c r="S28" s="52">
        <v>60</v>
      </c>
      <c r="T28" s="52">
        <v>60</v>
      </c>
      <c r="U28" s="52">
        <v>60</v>
      </c>
      <c r="V28" s="52">
        <v>100</v>
      </c>
      <c r="W28" s="52">
        <v>125</v>
      </c>
      <c r="X28" s="52">
        <v>60</v>
      </c>
      <c r="Y28" s="52"/>
      <c r="Z28" s="52"/>
      <c r="AA28" s="52"/>
      <c r="AB28" s="52"/>
      <c r="AC28" s="52"/>
      <c r="AD28" s="52"/>
      <c r="AE28" s="35">
        <v>17</v>
      </c>
      <c r="AF28" s="25">
        <v>8.6</v>
      </c>
      <c r="AG28" s="52">
        <f t="shared" si="2"/>
        <v>9.065</v>
      </c>
      <c r="AH28" s="25"/>
      <c r="AI28" s="10">
        <v>15</v>
      </c>
    </row>
    <row r="29" spans="1:35" s="10" customFormat="1" ht="12.75">
      <c r="A29" s="10">
        <v>16</v>
      </c>
      <c r="B29" s="10">
        <v>16</v>
      </c>
      <c r="C29" s="36">
        <v>248</v>
      </c>
      <c r="D29" s="53" t="s">
        <v>77</v>
      </c>
      <c r="E29" s="53" t="s">
        <v>77</v>
      </c>
      <c r="F29" s="53" t="s">
        <v>77</v>
      </c>
      <c r="G29" s="53"/>
      <c r="H29" s="53" t="s">
        <v>77</v>
      </c>
      <c r="I29" s="53"/>
      <c r="J29" s="53"/>
      <c r="K29" s="53"/>
      <c r="L29" s="53" t="s">
        <v>77</v>
      </c>
      <c r="M29" s="53"/>
      <c r="N29" s="53"/>
      <c r="P29" s="35" t="s">
        <v>160</v>
      </c>
      <c r="Q29" s="11"/>
      <c r="R29" s="11"/>
      <c r="S29" s="52">
        <v>60</v>
      </c>
      <c r="T29" s="52">
        <v>60</v>
      </c>
      <c r="U29" s="52">
        <v>60</v>
      </c>
      <c r="V29" s="52">
        <v>100</v>
      </c>
      <c r="W29" s="52"/>
      <c r="X29" s="52"/>
      <c r="Y29" s="52"/>
      <c r="Z29" s="52"/>
      <c r="AA29" s="52"/>
      <c r="AB29" s="52"/>
      <c r="AC29" s="52"/>
      <c r="AD29" s="52"/>
      <c r="AE29" s="35">
        <v>21</v>
      </c>
      <c r="AF29" s="25">
        <v>6.3</v>
      </c>
      <c r="AG29" s="52">
        <f t="shared" si="2"/>
        <v>6.58</v>
      </c>
      <c r="AI29" s="10">
        <v>16</v>
      </c>
    </row>
    <row r="30" spans="1:35" s="10" customFormat="1" ht="12.75">
      <c r="A30" s="10">
        <v>17</v>
      </c>
      <c r="B30" s="10">
        <v>17</v>
      </c>
      <c r="C30" s="36">
        <v>207</v>
      </c>
      <c r="D30" s="53" t="s">
        <v>77</v>
      </c>
      <c r="E30" s="53"/>
      <c r="F30" s="53" t="s">
        <v>77</v>
      </c>
      <c r="G30" s="53"/>
      <c r="H30" s="53" t="s">
        <v>77</v>
      </c>
      <c r="I30" s="53"/>
      <c r="J30" s="53"/>
      <c r="K30" s="53"/>
      <c r="L30" s="53" t="s">
        <v>77</v>
      </c>
      <c r="M30" s="53"/>
      <c r="N30" s="53"/>
      <c r="O30" s="36" t="s">
        <v>77</v>
      </c>
      <c r="P30" s="35" t="s">
        <v>157</v>
      </c>
      <c r="Q30" s="11"/>
      <c r="R30" s="11"/>
      <c r="S30" s="52">
        <v>60</v>
      </c>
      <c r="T30" s="52">
        <v>60</v>
      </c>
      <c r="U30" s="52">
        <v>60</v>
      </c>
      <c r="V30" s="52">
        <v>100</v>
      </c>
      <c r="W30" s="52">
        <v>125</v>
      </c>
      <c r="X30" s="52">
        <v>60</v>
      </c>
      <c r="AC30" s="52"/>
      <c r="AE30" s="35">
        <v>22</v>
      </c>
      <c r="AF30" s="25">
        <v>8.6</v>
      </c>
      <c r="AG30" s="52">
        <f t="shared" si="2"/>
        <v>9.065</v>
      </c>
      <c r="AI30" s="10">
        <v>17</v>
      </c>
    </row>
    <row r="31" spans="1:35" s="10" customFormat="1" ht="12.75">
      <c r="A31" s="10">
        <v>18</v>
      </c>
      <c r="B31" s="10">
        <v>18</v>
      </c>
      <c r="C31" s="36">
        <v>152</v>
      </c>
      <c r="D31" s="53" t="s">
        <v>77</v>
      </c>
      <c r="E31" s="53" t="s">
        <v>77</v>
      </c>
      <c r="F31" s="53" t="s">
        <v>77</v>
      </c>
      <c r="G31" s="53"/>
      <c r="H31" s="53" t="s">
        <v>77</v>
      </c>
      <c r="I31" s="53"/>
      <c r="J31" s="53"/>
      <c r="K31" s="53"/>
      <c r="L31" s="53" t="s">
        <v>77</v>
      </c>
      <c r="M31" s="53"/>
      <c r="N31" s="35"/>
      <c r="P31" s="35">
        <v>24</v>
      </c>
      <c r="Q31" s="11"/>
      <c r="R31" s="11"/>
      <c r="S31" s="52">
        <v>60</v>
      </c>
      <c r="T31" s="52">
        <v>60</v>
      </c>
      <c r="U31" s="52">
        <v>60</v>
      </c>
      <c r="V31" s="52">
        <v>100</v>
      </c>
      <c r="W31" s="52"/>
      <c r="X31" s="52"/>
      <c r="Y31" s="52"/>
      <c r="Z31" s="52"/>
      <c r="AA31" s="52"/>
      <c r="AB31" s="52"/>
      <c r="AC31" s="52"/>
      <c r="AD31" s="52"/>
      <c r="AE31" s="35">
        <v>18</v>
      </c>
      <c r="AF31" s="25">
        <v>3.2</v>
      </c>
      <c r="AG31" s="52">
        <f t="shared" si="2"/>
        <v>3.4800000000000004</v>
      </c>
      <c r="AH31" s="25"/>
      <c r="AI31" s="10">
        <v>18</v>
      </c>
    </row>
    <row r="32" spans="1:35" s="10" customFormat="1" ht="12.75">
      <c r="A32" s="10">
        <v>19</v>
      </c>
      <c r="B32" s="10">
        <v>19</v>
      </c>
      <c r="C32" s="36">
        <v>101</v>
      </c>
      <c r="D32" s="53" t="s">
        <v>77</v>
      </c>
      <c r="E32" s="53"/>
      <c r="F32" s="53" t="s">
        <v>77</v>
      </c>
      <c r="G32" s="53"/>
      <c r="H32" s="53" t="s">
        <v>77</v>
      </c>
      <c r="I32" s="53"/>
      <c r="J32" s="53"/>
      <c r="K32" s="53"/>
      <c r="L32" s="53" t="s">
        <v>77</v>
      </c>
      <c r="M32" s="53"/>
      <c r="N32" s="53"/>
      <c r="O32" s="35"/>
      <c r="P32" s="35" t="s">
        <v>177</v>
      </c>
      <c r="Q32" s="11"/>
      <c r="R32" s="11"/>
      <c r="S32" s="52">
        <v>60</v>
      </c>
      <c r="T32" s="52">
        <v>60</v>
      </c>
      <c r="U32" s="52">
        <v>60</v>
      </c>
      <c r="V32" s="52">
        <v>100</v>
      </c>
      <c r="W32" s="52">
        <v>125</v>
      </c>
      <c r="X32" s="52">
        <v>60</v>
      </c>
      <c r="AC32" s="52"/>
      <c r="AE32" s="35">
        <v>19</v>
      </c>
      <c r="AF32" s="25">
        <v>2.9</v>
      </c>
      <c r="AG32" s="52">
        <f t="shared" si="2"/>
        <v>3.3649999999999998</v>
      </c>
      <c r="AI32" s="10">
        <v>19</v>
      </c>
    </row>
    <row r="33" spans="1:35" s="10" customFormat="1" ht="12.75">
      <c r="A33" s="10">
        <v>20</v>
      </c>
      <c r="B33" s="10">
        <v>20</v>
      </c>
      <c r="C33" s="36">
        <v>75</v>
      </c>
      <c r="D33" s="53" t="s">
        <v>77</v>
      </c>
      <c r="E33" s="53" t="s">
        <v>77</v>
      </c>
      <c r="F33" s="53" t="s">
        <v>77</v>
      </c>
      <c r="G33" s="53"/>
      <c r="H33" s="53" t="s">
        <v>77</v>
      </c>
      <c r="I33" s="53"/>
      <c r="J33" s="53"/>
      <c r="K33" s="53"/>
      <c r="L33" s="53"/>
      <c r="M33" s="53"/>
      <c r="N33" s="53"/>
      <c r="P33" s="35" t="s">
        <v>176</v>
      </c>
      <c r="Q33" s="11"/>
      <c r="R33" s="11"/>
      <c r="S33" s="52">
        <v>60</v>
      </c>
      <c r="T33" s="52">
        <v>60</v>
      </c>
      <c r="U33" s="52">
        <v>60</v>
      </c>
      <c r="V33" s="52"/>
      <c r="W33" s="52"/>
      <c r="X33" s="52"/>
      <c r="Y33" s="52"/>
      <c r="Z33" s="52"/>
      <c r="AA33" s="52"/>
      <c r="AB33" s="52">
        <v>500</v>
      </c>
      <c r="AC33" s="52"/>
      <c r="AD33" s="52"/>
      <c r="AE33" s="35">
        <v>20</v>
      </c>
      <c r="AF33" s="25">
        <v>2.75</v>
      </c>
      <c r="AG33" s="52">
        <f t="shared" si="2"/>
        <v>3.43</v>
      </c>
      <c r="AI33" s="10">
        <v>20</v>
      </c>
    </row>
    <row r="34" spans="1:35" s="10" customFormat="1" ht="12.75">
      <c r="A34" s="10">
        <v>21</v>
      </c>
      <c r="B34" s="10">
        <v>21</v>
      </c>
      <c r="C34" s="36">
        <v>25</v>
      </c>
      <c r="D34" s="53"/>
      <c r="E34" s="53"/>
      <c r="F34" s="53"/>
      <c r="G34" s="53"/>
      <c r="H34" s="53"/>
      <c r="I34" s="53"/>
      <c r="J34" s="53" t="s">
        <v>205</v>
      </c>
      <c r="K34" s="53"/>
      <c r="L34" s="53"/>
      <c r="M34" s="53"/>
      <c r="N34" s="53"/>
      <c r="O34" s="36"/>
      <c r="P34" s="35"/>
      <c r="Q34" s="11"/>
      <c r="R34" s="11"/>
      <c r="S34" s="52"/>
      <c r="T34" s="52"/>
      <c r="U34" s="52"/>
      <c r="V34" s="52"/>
      <c r="W34" s="52"/>
      <c r="X34" s="52"/>
      <c r="AE34" s="36"/>
      <c r="AG34" s="52"/>
      <c r="AI34" s="10">
        <v>21</v>
      </c>
    </row>
    <row r="35" spans="1:35" s="10" customFormat="1" ht="12.75">
      <c r="A35" s="10">
        <v>22</v>
      </c>
      <c r="B35" s="10">
        <v>22</v>
      </c>
      <c r="C35" s="36">
        <v>22</v>
      </c>
      <c r="D35" s="53"/>
      <c r="E35" s="53"/>
      <c r="F35" s="53"/>
      <c r="G35" s="53"/>
      <c r="H35" s="53"/>
      <c r="I35" s="53"/>
      <c r="J35" s="53" t="s">
        <v>205</v>
      </c>
      <c r="K35" s="53"/>
      <c r="L35" s="53"/>
      <c r="M35" s="53"/>
      <c r="N35" s="35"/>
      <c r="P35" s="35"/>
      <c r="Q35" s="11"/>
      <c r="R35" s="11"/>
      <c r="S35" s="52"/>
      <c r="T35" s="52"/>
      <c r="U35" s="52"/>
      <c r="V35" s="52"/>
      <c r="W35" s="52"/>
      <c r="X35" s="52"/>
      <c r="Y35" s="52"/>
      <c r="Z35" s="52"/>
      <c r="AA35" s="52"/>
      <c r="AB35" s="52"/>
      <c r="AD35" s="52"/>
      <c r="AE35" s="36"/>
      <c r="AG35" s="52"/>
      <c r="AI35" s="10">
        <v>22</v>
      </c>
    </row>
    <row r="36" spans="1:35" s="10" customFormat="1" ht="12.75">
      <c r="A36" s="10">
        <v>23</v>
      </c>
      <c r="B36" s="10">
        <v>23</v>
      </c>
      <c r="C36" s="36">
        <v>20</v>
      </c>
      <c r="D36" s="53"/>
      <c r="E36" s="53"/>
      <c r="F36" s="53"/>
      <c r="G36" s="53"/>
      <c r="H36" s="53"/>
      <c r="I36" s="53"/>
      <c r="J36" s="53"/>
      <c r="K36" s="53" t="s">
        <v>206</v>
      </c>
      <c r="L36" s="53"/>
      <c r="M36" s="53"/>
      <c r="N36" s="53"/>
      <c r="P36" s="35"/>
      <c r="Q36" s="11"/>
      <c r="R36" s="11"/>
      <c r="S36" s="52"/>
      <c r="T36" s="52"/>
      <c r="U36" s="52"/>
      <c r="V36" s="25"/>
      <c r="W36" s="52"/>
      <c r="X36" s="25"/>
      <c r="AE36" s="36"/>
      <c r="AG36" s="52"/>
      <c r="AH36" s="25"/>
      <c r="AI36" s="10">
        <v>23</v>
      </c>
    </row>
    <row r="37" spans="1:35" s="10" customFormat="1" ht="12.75">
      <c r="A37" s="10">
        <v>24</v>
      </c>
      <c r="B37" s="10">
        <v>24</v>
      </c>
      <c r="C37" s="36">
        <v>20</v>
      </c>
      <c r="D37" s="53" t="s">
        <v>77</v>
      </c>
      <c r="E37" s="53" t="s">
        <v>77</v>
      </c>
      <c r="F37" s="53" t="s">
        <v>77</v>
      </c>
      <c r="G37" s="53"/>
      <c r="H37" s="53" t="s">
        <v>77</v>
      </c>
      <c r="I37" s="53"/>
      <c r="J37" s="53"/>
      <c r="K37" s="53"/>
      <c r="L37" s="53" t="s">
        <v>77</v>
      </c>
      <c r="M37" s="53"/>
      <c r="N37" s="53"/>
      <c r="O37" s="36" t="s">
        <v>77</v>
      </c>
      <c r="P37" s="35" t="s">
        <v>180</v>
      </c>
      <c r="Q37" s="11"/>
      <c r="R37" s="11"/>
      <c r="S37" s="52">
        <v>60</v>
      </c>
      <c r="T37" s="52">
        <v>60</v>
      </c>
      <c r="U37" s="52">
        <v>60</v>
      </c>
      <c r="V37" s="52">
        <v>100</v>
      </c>
      <c r="W37" s="52">
        <v>125</v>
      </c>
      <c r="X37" s="52">
        <v>60</v>
      </c>
      <c r="Y37" s="25">
        <v>60</v>
      </c>
      <c r="Z37" s="25">
        <v>15</v>
      </c>
      <c r="AA37" s="25">
        <v>15</v>
      </c>
      <c r="AB37" s="10">
        <v>500</v>
      </c>
      <c r="AE37" s="35">
        <v>24</v>
      </c>
      <c r="AF37" s="10">
        <v>2.1</v>
      </c>
      <c r="AG37" s="52">
        <f t="shared" si="2"/>
        <v>3.1550000000000002</v>
      </c>
      <c r="AH37" s="25"/>
      <c r="AI37" s="10">
        <v>24</v>
      </c>
    </row>
    <row r="38" spans="2:33" ht="12.75">
      <c r="B38" s="40"/>
      <c r="P38" s="33"/>
      <c r="W38" s="10"/>
      <c r="X38" s="10"/>
      <c r="Y38" s="10"/>
      <c r="Z38" s="10"/>
      <c r="AA38" s="10"/>
      <c r="AB38" s="10"/>
      <c r="AC38" s="10"/>
      <c r="AD38" s="10"/>
      <c r="AE38" s="35"/>
      <c r="AF38" s="10"/>
      <c r="AG38">
        <f t="shared" si="2"/>
        <v>0</v>
      </c>
    </row>
    <row r="39" ht="12.75">
      <c r="AG39">
        <f>SUM(AG14:AG37)</f>
        <v>131.155</v>
      </c>
    </row>
    <row r="40" spans="2:16" ht="12.75">
      <c r="B40" t="s">
        <v>200</v>
      </c>
      <c r="P40" s="33"/>
    </row>
    <row r="41" ht="12.75">
      <c r="B41" t="s">
        <v>201</v>
      </c>
    </row>
    <row r="42" ht="12.75">
      <c r="B42" t="s">
        <v>202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Sherrell</dc:creator>
  <cp:keywords/>
  <dc:description/>
  <cp:lastModifiedBy>Wen-Hsuan Liao</cp:lastModifiedBy>
  <cp:lastPrinted>2014-06-27T16:13:06Z</cp:lastPrinted>
  <dcterms:created xsi:type="dcterms:W3CDTF">2009-05-15T05:28:18Z</dcterms:created>
  <dcterms:modified xsi:type="dcterms:W3CDTF">2021-02-28T19:03:44Z</dcterms:modified>
  <cp:category/>
  <cp:version/>
  <cp:contentType/>
  <cp:contentStatus/>
</cp:coreProperties>
</file>