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gustinlafond/Desktop/"/>
    </mc:Choice>
  </mc:AlternateContent>
  <xr:revisionPtr revIDLastSave="0" documentId="13_ncr:1_{D13E3920-83CF-A049-A3FD-D1DD1AC5FCA8}" xr6:coauthVersionLast="43" xr6:coauthVersionMax="43" xr10:uidLastSave="{00000000-0000-0000-0000-000000000000}"/>
  <bookViews>
    <workbookView xWindow="0" yWindow="460" windowWidth="28800" windowHeight="16480" activeTab="1" xr2:uid="{967D8391-B485-EA4D-84FC-EEE2B9B75B9C}"/>
  </bookViews>
  <sheets>
    <sheet name="kinetics" sheetId="4" r:id="rId1"/>
    <sheet name="Nutrient added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0" i="6" l="1"/>
  <c r="O59" i="6"/>
  <c r="O57" i="6"/>
  <c r="O56" i="6"/>
  <c r="R60" i="6"/>
  <c r="R59" i="6"/>
  <c r="S59" i="6" s="1"/>
  <c r="T59" i="6" s="1"/>
  <c r="R58" i="6"/>
  <c r="S58" i="6" s="1"/>
  <c r="T58" i="6" s="1"/>
  <c r="R57" i="6"/>
  <c r="R56" i="6"/>
  <c r="R55" i="6"/>
  <c r="S55" i="6" s="1"/>
  <c r="T55" i="6" s="1"/>
  <c r="O54" i="6"/>
  <c r="O53" i="6"/>
  <c r="O51" i="6"/>
  <c r="O50" i="6"/>
  <c r="O48" i="6"/>
  <c r="O47" i="6"/>
  <c r="R54" i="6"/>
  <c r="R53" i="6"/>
  <c r="R52" i="6"/>
  <c r="S52" i="6" s="1"/>
  <c r="T52" i="6" s="1"/>
  <c r="R51" i="6"/>
  <c r="R50" i="6"/>
  <c r="R49" i="6"/>
  <c r="S49" i="6" s="1"/>
  <c r="T49" i="6" s="1"/>
  <c r="R48" i="6"/>
  <c r="R47" i="6"/>
  <c r="S47" i="6" s="1"/>
  <c r="T47" i="6" s="1"/>
  <c r="R46" i="6"/>
  <c r="S46" i="6" s="1"/>
  <c r="T46" i="6" s="1"/>
  <c r="S37" i="6"/>
  <c r="T37" i="6" s="1"/>
  <c r="S40" i="6"/>
  <c r="T40" i="6" s="1"/>
  <c r="S43" i="6"/>
  <c r="T43" i="6" s="1"/>
  <c r="O45" i="6"/>
  <c r="S45" i="6" s="1"/>
  <c r="T45" i="6" s="1"/>
  <c r="O44" i="6"/>
  <c r="S44" i="6" s="1"/>
  <c r="T44" i="6" s="1"/>
  <c r="O42" i="6"/>
  <c r="S42" i="6" s="1"/>
  <c r="T42" i="6" s="1"/>
  <c r="O41" i="6"/>
  <c r="S41" i="6" s="1"/>
  <c r="T41" i="6" s="1"/>
  <c r="O39" i="6"/>
  <c r="S39" i="6" s="1"/>
  <c r="T39" i="6" s="1"/>
  <c r="O38" i="6"/>
  <c r="S38" i="6" s="1"/>
  <c r="T38" i="6" s="1"/>
  <c r="O36" i="6"/>
  <c r="O35" i="6"/>
  <c r="O33" i="6"/>
  <c r="O32" i="6"/>
  <c r="O30" i="6"/>
  <c r="O29" i="6"/>
  <c r="R36" i="6"/>
  <c r="R35" i="6"/>
  <c r="R34" i="6"/>
  <c r="S34" i="6" s="1"/>
  <c r="T34" i="6" s="1"/>
  <c r="R33" i="6"/>
  <c r="R32" i="6"/>
  <c r="R31" i="6"/>
  <c r="S31" i="6" s="1"/>
  <c r="T31" i="6" s="1"/>
  <c r="R30" i="6"/>
  <c r="R29" i="6"/>
  <c r="R28" i="6"/>
  <c r="S28" i="6" s="1"/>
  <c r="T28" i="6" s="1"/>
  <c r="O24" i="6"/>
  <c r="O23" i="6"/>
  <c r="R24" i="6"/>
  <c r="R22" i="6"/>
  <c r="S22" i="6" s="1"/>
  <c r="T22" i="6" s="1"/>
  <c r="O27" i="6"/>
  <c r="O26" i="6"/>
  <c r="R27" i="6"/>
  <c r="R26" i="6"/>
  <c r="R25" i="6"/>
  <c r="S25" i="6" s="1"/>
  <c r="T25" i="6" s="1"/>
  <c r="R23" i="6"/>
  <c r="O21" i="6"/>
  <c r="O20" i="6"/>
  <c r="R21" i="6"/>
  <c r="R20" i="6"/>
  <c r="R19" i="6"/>
  <c r="S19" i="6" s="1"/>
  <c r="T19" i="6" s="1"/>
  <c r="O18" i="6"/>
  <c r="O17" i="6"/>
  <c r="R18" i="6"/>
  <c r="R17" i="6"/>
  <c r="R16" i="6"/>
  <c r="S16" i="6" s="1"/>
  <c r="T16" i="6" s="1"/>
  <c r="O15" i="6"/>
  <c r="O14" i="6"/>
  <c r="R15" i="6"/>
  <c r="R14" i="6"/>
  <c r="R13" i="6"/>
  <c r="S13" i="6" s="1"/>
  <c r="T13" i="6" s="1"/>
  <c r="O12" i="6"/>
  <c r="O11" i="6"/>
  <c r="R12" i="6"/>
  <c r="R11" i="6"/>
  <c r="R10" i="6"/>
  <c r="S10" i="6" s="1"/>
  <c r="T10" i="6" s="1"/>
  <c r="O9" i="6"/>
  <c r="O8" i="6"/>
  <c r="R9" i="6"/>
  <c r="R8" i="6"/>
  <c r="R7" i="6"/>
  <c r="S7" i="6" s="1"/>
  <c r="T7" i="6" s="1"/>
  <c r="O6" i="6"/>
  <c r="O5" i="6"/>
  <c r="R6" i="6"/>
  <c r="R5" i="6"/>
  <c r="R4" i="6"/>
  <c r="S33" i="6" l="1"/>
  <c r="T33" i="6" s="1"/>
  <c r="S51" i="6"/>
  <c r="T51" i="6" s="1"/>
  <c r="S20" i="6"/>
  <c r="T20" i="6" s="1"/>
  <c r="S23" i="6"/>
  <c r="T23" i="6" s="1"/>
  <c r="S11" i="6"/>
  <c r="T11" i="6" s="1"/>
  <c r="S15" i="6"/>
  <c r="T15" i="6" s="1"/>
  <c r="S24" i="6"/>
  <c r="T24" i="6" s="1"/>
  <c r="S56" i="6"/>
  <c r="T56" i="6" s="1"/>
  <c r="S60" i="6"/>
  <c r="T60" i="6" s="1"/>
  <c r="S29" i="6"/>
  <c r="T29" i="6" s="1"/>
  <c r="S14" i="6"/>
  <c r="T14" i="6" s="1"/>
  <c r="S18" i="6"/>
  <c r="T18" i="6" s="1"/>
  <c r="S36" i="6"/>
  <c r="T36" i="6" s="1"/>
  <c r="S32" i="6"/>
  <c r="T32" i="6" s="1"/>
  <c r="S48" i="6"/>
  <c r="T48" i="6" s="1"/>
  <c r="S57" i="6"/>
  <c r="T57" i="6" s="1"/>
  <c r="S50" i="6"/>
  <c r="T50" i="6" s="1"/>
  <c r="S30" i="6"/>
  <c r="T30" i="6" s="1"/>
  <c r="S5" i="6"/>
  <c r="T5" i="6" s="1"/>
  <c r="S21" i="6"/>
  <c r="T21" i="6" s="1"/>
  <c r="S35" i="6"/>
  <c r="T35" i="6" s="1"/>
  <c r="S17" i="6"/>
  <c r="T17" i="6" s="1"/>
  <c r="S53" i="6"/>
  <c r="T53" i="6" s="1"/>
  <c r="S6" i="6"/>
  <c r="T6" i="6" s="1"/>
  <c r="S8" i="6"/>
  <c r="T8" i="6" s="1"/>
  <c r="S12" i="6"/>
  <c r="T12" i="6" s="1"/>
  <c r="S27" i="6"/>
  <c r="T27" i="6" s="1"/>
  <c r="S54" i="6"/>
  <c r="T54" i="6" s="1"/>
  <c r="S9" i="6"/>
  <c r="T9" i="6" s="1"/>
  <c r="S4" i="6"/>
  <c r="T4" i="6" s="1"/>
  <c r="S26" i="6"/>
  <c r="T26" i="6" s="1"/>
  <c r="N23" i="4"/>
  <c r="N22" i="4"/>
  <c r="N21" i="4"/>
  <c r="N20" i="4"/>
  <c r="N19" i="4"/>
  <c r="N18" i="4"/>
  <c r="R18" i="4" s="1"/>
  <c r="S18" i="4" s="1"/>
  <c r="N16" i="4"/>
  <c r="N15" i="4"/>
  <c r="N14" i="4"/>
  <c r="N13" i="4"/>
  <c r="N12" i="4"/>
  <c r="N11" i="4"/>
  <c r="N9" i="4"/>
  <c r="N8" i="4"/>
  <c r="N7" i="4"/>
  <c r="N6" i="4"/>
  <c r="N5" i="4"/>
  <c r="N4" i="4"/>
  <c r="R7" i="4"/>
  <c r="S7" i="4" s="1"/>
  <c r="Q30" i="4"/>
  <c r="R30" i="4" s="1"/>
  <c r="S30" i="4" s="1"/>
  <c r="Q29" i="4"/>
  <c r="R29" i="4" s="1"/>
  <c r="S29" i="4" s="1"/>
  <c r="Q28" i="4"/>
  <c r="R28" i="4" s="1"/>
  <c r="S28" i="4" s="1"/>
  <c r="Q27" i="4"/>
  <c r="R27" i="4" s="1"/>
  <c r="S27" i="4" s="1"/>
  <c r="Q26" i="4"/>
  <c r="R26" i="4" s="1"/>
  <c r="S26" i="4" s="1"/>
  <c r="Q25" i="4"/>
  <c r="R25" i="4" s="1"/>
  <c r="S25" i="4" s="1"/>
  <c r="Q24" i="4"/>
  <c r="R24" i="4" s="1"/>
  <c r="S24" i="4" s="1"/>
  <c r="Q23" i="4"/>
  <c r="Q22" i="4"/>
  <c r="R22" i="4" s="1"/>
  <c r="S22" i="4" s="1"/>
  <c r="Q21" i="4"/>
  <c r="R21" i="4" s="1"/>
  <c r="S21" i="4" s="1"/>
  <c r="Q20" i="4"/>
  <c r="Q19" i="4"/>
  <c r="R19" i="4" s="1"/>
  <c r="S19" i="4" s="1"/>
  <c r="Q18" i="4"/>
  <c r="Q17" i="4"/>
  <c r="R17" i="4" s="1"/>
  <c r="S17" i="4" s="1"/>
  <c r="Q16" i="4"/>
  <c r="Q15" i="4"/>
  <c r="Q14" i="4"/>
  <c r="R14" i="4" s="1"/>
  <c r="S14" i="4" s="1"/>
  <c r="Q13" i="4"/>
  <c r="R13" i="4" s="1"/>
  <c r="S13" i="4" s="1"/>
  <c r="Q12" i="4"/>
  <c r="Q11" i="4"/>
  <c r="Q10" i="4"/>
  <c r="R10" i="4" s="1"/>
  <c r="S10" i="4" s="1"/>
  <c r="Q9" i="4"/>
  <c r="R9" i="4" s="1"/>
  <c r="S9" i="4" s="1"/>
  <c r="Q8" i="4"/>
  <c r="R8" i="4" s="1"/>
  <c r="S8" i="4" s="1"/>
  <c r="Q7" i="4"/>
  <c r="Q6" i="4"/>
  <c r="Q5" i="4"/>
  <c r="R5" i="4" s="1"/>
  <c r="S5" i="4" s="1"/>
  <c r="Q4" i="4"/>
  <c r="Q3" i="4"/>
  <c r="R3" i="4" s="1"/>
  <c r="S3" i="4" s="1"/>
  <c r="R6" i="4" l="1"/>
  <c r="S6" i="4" s="1"/>
  <c r="R11" i="4"/>
  <c r="S11" i="4" s="1"/>
  <c r="R15" i="4"/>
  <c r="S15" i="4" s="1"/>
  <c r="R20" i="4"/>
  <c r="S20" i="4" s="1"/>
  <c r="R12" i="4"/>
  <c r="S12" i="4" s="1"/>
  <c r="R16" i="4"/>
  <c r="S16" i="4" s="1"/>
  <c r="R4" i="4"/>
  <c r="S4" i="4" s="1"/>
  <c r="R23" i="4"/>
  <c r="S23" i="4" s="1"/>
</calcChain>
</file>

<file path=xl/sharedStrings.xml><?xml version="1.0" encoding="utf-8"?>
<sst xmlns="http://schemas.openxmlformats.org/spreadsheetml/2006/main" count="200" uniqueCount="58">
  <si>
    <t>Station</t>
  </si>
  <si>
    <t>CTD</t>
  </si>
  <si>
    <t>Date</t>
  </si>
  <si>
    <t>Niskin</t>
  </si>
  <si>
    <t>Profondeur</t>
  </si>
  <si>
    <t>% du PAR</t>
  </si>
  <si>
    <t>inoculation</t>
  </si>
  <si>
    <t>t0</t>
  </si>
  <si>
    <t>Nutrient addition/limitation tested</t>
  </si>
  <si>
    <t>filtration</t>
  </si>
  <si>
    <t>tf</t>
  </si>
  <si>
    <t>1er comptage</t>
  </si>
  <si>
    <t>[Si(OH)4]</t>
  </si>
  <si>
    <t>[BSi] en µmol/L</t>
  </si>
  <si>
    <t>volume de sol°</t>
  </si>
  <si>
    <t>Temps</t>
  </si>
  <si>
    <t>ρSi</t>
  </si>
  <si>
    <t>spike ajouté</t>
  </si>
  <si>
    <t>40 µL</t>
  </si>
  <si>
    <t>no</t>
  </si>
  <si>
    <t>+200 µL Si</t>
  </si>
  <si>
    <t>+10 µL Si</t>
  </si>
  <si>
    <t>+40 µL Si</t>
  </si>
  <si>
    <t>+80 µL Si</t>
  </si>
  <si>
    <t>+120 µL Si</t>
  </si>
  <si>
    <t>+600 µL Si</t>
  </si>
  <si>
    <t>DCM</t>
  </si>
  <si>
    <t>80 µl</t>
  </si>
  <si>
    <t>150 µl</t>
  </si>
  <si>
    <t>300 µl</t>
  </si>
  <si>
    <t>600 µl</t>
  </si>
  <si>
    <t>1200 µl</t>
  </si>
  <si>
    <t>Vsi</t>
  </si>
  <si>
    <t xml:space="preserve">VSi </t>
  </si>
  <si>
    <t>+200 µL N/P/Si</t>
  </si>
  <si>
    <t>+200 µL P/Si et 100 µl N</t>
  </si>
  <si>
    <t>Control</t>
  </si>
  <si>
    <t>N+P+Si</t>
  </si>
  <si>
    <t>Si</t>
  </si>
  <si>
    <t>107_15m</t>
  </si>
  <si>
    <t>110_20m</t>
  </si>
  <si>
    <t>115_25m</t>
  </si>
  <si>
    <t>204_13m</t>
  </si>
  <si>
    <t>207_15m</t>
  </si>
  <si>
    <t>312_18m</t>
  </si>
  <si>
    <t>324_20m</t>
  </si>
  <si>
    <t>403_7m</t>
  </si>
  <si>
    <t>418_0m</t>
  </si>
  <si>
    <t>418_10m</t>
  </si>
  <si>
    <t>418_30m</t>
  </si>
  <si>
    <t>507_0m</t>
  </si>
  <si>
    <t>507_5m</t>
  </si>
  <si>
    <t>507_12m</t>
  </si>
  <si>
    <t>512_0m</t>
  </si>
  <si>
    <t>512_10m</t>
  </si>
  <si>
    <t>512_15m</t>
  </si>
  <si>
    <t>615_20m</t>
  </si>
  <si>
    <t>615_25m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</si>
</sst>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&quot; m&quot;"/>
    <numFmt numFmtId="167" formatCode="0.0"/>
    <numFmt numFmtId="168" formatCode="0.000_ "/>
    <numFmt numFmtId="169" formatCode="h:mm;@"/>
    <numFmt numFmtId="170" formatCode="0.00_ "/>
  </numFmts>
  <fonts count="18">
    <font>
      <sz val="12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Symbola"/>
      <charset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260FB0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9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DDD9C3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rgb="FFF6F1D3"/>
      </patternFill>
    </fill>
    <fill>
      <patternFill patternType="solid">
        <fgColor theme="2" tint="-9.9978637043366805E-2"/>
        <bgColor rgb="FFB7DEE8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quotePrefix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5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0" fontId="8" fillId="4" borderId="1" xfId="0" applyNumberFormat="1" applyFont="1" applyFill="1" applyBorder="1" applyAlignment="1">
      <alignment vertical="center"/>
    </xf>
    <xf numFmtId="20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7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vertical="center"/>
    </xf>
    <xf numFmtId="20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center"/>
    </xf>
    <xf numFmtId="168" fontId="12" fillId="0" borderId="1" xfId="0" applyNumberFormat="1" applyFont="1" applyFill="1" applyBorder="1" applyAlignment="1">
      <alignment horizontal="center" vertical="center"/>
    </xf>
    <xf numFmtId="20" fontId="8" fillId="0" borderId="6" xfId="0" applyNumberFormat="1" applyFont="1" applyFill="1" applyBorder="1" applyAlignment="1">
      <alignment horizontal="center" vertical="center"/>
    </xf>
    <xf numFmtId="20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7" fillId="5" borderId="1" xfId="0" applyFont="1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164" fontId="6" fillId="0" borderId="1" xfId="0" applyNumberFormat="1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10" fontId="8" fillId="7" borderId="1" xfId="0" applyNumberFormat="1" applyFont="1" applyFill="1" applyBorder="1" applyAlignment="1">
      <alignment vertical="center"/>
    </xf>
    <xf numFmtId="14" fontId="8" fillId="7" borderId="1" xfId="0" applyNumberFormat="1" applyFont="1" applyFill="1" applyBorder="1" applyAlignment="1">
      <alignment horizontal="center" vertical="center"/>
    </xf>
    <xf numFmtId="20" fontId="8" fillId="7" borderId="1" xfId="0" applyNumberFormat="1" applyFont="1" applyFill="1" applyBorder="1" applyAlignment="1">
      <alignment horizontal="center" vertical="center"/>
    </xf>
    <xf numFmtId="20" fontId="10" fillId="7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center" vertical="top"/>
    </xf>
    <xf numFmtId="10" fontId="8" fillId="0" borderId="0" xfId="0" applyNumberFormat="1" applyFont="1" applyFill="1" applyAlignment="1">
      <alignment vertical="top"/>
    </xf>
    <xf numFmtId="14" fontId="8" fillId="0" borderId="5" xfId="0" applyNumberFormat="1" applyFont="1" applyFill="1" applyBorder="1" applyAlignment="1">
      <alignment horizontal="center" vertical="center"/>
    </xf>
    <xf numFmtId="169" fontId="13" fillId="0" borderId="5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20" fontId="8" fillId="0" borderId="0" xfId="0" applyNumberFormat="1" applyFont="1" applyFill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vertical="center"/>
    </xf>
    <xf numFmtId="164" fontId="2" fillId="0" borderId="0" xfId="0" quotePrefix="1" applyNumberFormat="1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top"/>
    </xf>
    <xf numFmtId="10" fontId="8" fillId="2" borderId="1" xfId="0" applyNumberFormat="1" applyFont="1" applyFill="1" applyBorder="1" applyAlignment="1">
      <alignment vertical="top"/>
    </xf>
    <xf numFmtId="14" fontId="8" fillId="2" borderId="1" xfId="0" applyNumberFormat="1" applyFont="1" applyFill="1" applyBorder="1" applyAlignment="1">
      <alignment horizontal="center" vertical="top"/>
    </xf>
    <xf numFmtId="20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1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top"/>
    </xf>
    <xf numFmtId="10" fontId="14" fillId="0" borderId="1" xfId="0" applyNumberFormat="1" applyFont="1" applyFill="1" applyBorder="1" applyAlignment="1">
      <alignment vertical="top"/>
    </xf>
    <xf numFmtId="14" fontId="14" fillId="0" borderId="1" xfId="0" applyNumberFormat="1" applyFont="1" applyFill="1" applyBorder="1" applyAlignment="1">
      <alignment horizontal="center" vertical="top"/>
    </xf>
    <xf numFmtId="20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168" fontId="17" fillId="0" borderId="1" xfId="0" applyNumberFormat="1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2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top"/>
    </xf>
    <xf numFmtId="10" fontId="14" fillId="0" borderId="4" xfId="0" applyNumberFormat="1" applyFont="1" applyFill="1" applyBorder="1" applyAlignment="1">
      <alignment vertical="top"/>
    </xf>
    <xf numFmtId="14" fontId="14" fillId="0" borderId="4" xfId="0" applyNumberFormat="1" applyFont="1" applyFill="1" applyBorder="1" applyAlignment="1">
      <alignment horizontal="center" vertical="top"/>
    </xf>
    <xf numFmtId="20" fontId="14" fillId="0" borderId="4" xfId="0" applyNumberFormat="1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168" fontId="17" fillId="0" borderId="4" xfId="0" applyNumberFormat="1" applyFont="1" applyFill="1" applyBorder="1" applyAlignment="1">
      <alignment horizontal="center" vertical="center"/>
    </xf>
    <xf numFmtId="167" fontId="15" fillId="0" borderId="4" xfId="0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1" fontId="14" fillId="0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top"/>
    </xf>
    <xf numFmtId="10" fontId="14" fillId="0" borderId="6" xfId="0" applyNumberFormat="1" applyFont="1" applyFill="1" applyBorder="1" applyAlignment="1">
      <alignment vertical="top"/>
    </xf>
    <xf numFmtId="14" fontId="14" fillId="0" borderId="6" xfId="0" applyNumberFormat="1" applyFont="1" applyFill="1" applyBorder="1" applyAlignment="1">
      <alignment horizontal="center" vertical="top"/>
    </xf>
    <xf numFmtId="20" fontId="14" fillId="0" borderId="6" xfId="0" applyNumberFormat="1" applyFont="1" applyFill="1" applyBorder="1" applyAlignment="1">
      <alignment horizontal="center" vertical="top"/>
    </xf>
    <xf numFmtId="20" fontId="14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8" fontId="17" fillId="0" borderId="6" xfId="0" applyNumberFormat="1" applyFont="1" applyFill="1" applyBorder="1" applyAlignment="1">
      <alignment horizontal="center" vertical="center"/>
    </xf>
    <xf numFmtId="167" fontId="15" fillId="0" borderId="6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166" fontId="14" fillId="0" borderId="4" xfId="0" applyNumberFormat="1" applyFont="1" applyFill="1" applyBorder="1" applyAlignment="1">
      <alignment horizontal="center" vertical="center"/>
    </xf>
    <xf numFmtId="10" fontId="14" fillId="0" borderId="4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top"/>
    </xf>
    <xf numFmtId="10" fontId="14" fillId="2" borderId="1" xfId="0" applyNumberFormat="1" applyFont="1" applyFill="1" applyBorder="1" applyAlignment="1">
      <alignment vertical="top"/>
    </xf>
    <xf numFmtId="14" fontId="14" fillId="2" borderId="1" xfId="0" applyNumberFormat="1" applyFont="1" applyFill="1" applyBorder="1" applyAlignment="1">
      <alignment horizontal="center" vertical="top"/>
    </xf>
    <xf numFmtId="20" fontId="14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168" fontId="17" fillId="2" borderId="1" xfId="0" applyNumberFormat="1" applyFont="1" applyFill="1" applyBorder="1" applyAlignment="1">
      <alignment horizontal="center" vertical="center"/>
    </xf>
    <xf numFmtId="167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20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166" fontId="14" fillId="2" borderId="4" xfId="0" applyNumberFormat="1" applyFont="1" applyFill="1" applyBorder="1" applyAlignment="1">
      <alignment horizontal="center" vertical="top"/>
    </xf>
    <xf numFmtId="10" fontId="14" fillId="2" borderId="4" xfId="0" applyNumberFormat="1" applyFont="1" applyFill="1" applyBorder="1" applyAlignment="1">
      <alignment vertical="top"/>
    </xf>
    <xf numFmtId="14" fontId="14" fillId="2" borderId="4" xfId="0" applyNumberFormat="1" applyFont="1" applyFill="1" applyBorder="1" applyAlignment="1">
      <alignment horizontal="center" vertical="top"/>
    </xf>
    <xf numFmtId="20" fontId="14" fillId="2" borderId="4" xfId="0" applyNumberFormat="1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/>
    </xf>
    <xf numFmtId="168" fontId="17" fillId="2" borderId="4" xfId="0" applyNumberFormat="1" applyFont="1" applyFill="1" applyBorder="1" applyAlignment="1">
      <alignment horizontal="center" vertical="center"/>
    </xf>
    <xf numFmtId="167" fontId="15" fillId="2" borderId="4" xfId="0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1" fontId="14" fillId="2" borderId="6" xfId="0" applyNumberFormat="1" applyFont="1" applyFill="1" applyBorder="1" applyAlignment="1">
      <alignment horizontal="center" vertical="center"/>
    </xf>
    <xf numFmtId="166" fontId="14" fillId="2" borderId="6" xfId="0" applyNumberFormat="1" applyFont="1" applyFill="1" applyBorder="1" applyAlignment="1">
      <alignment horizontal="center" vertical="top"/>
    </xf>
    <xf numFmtId="10" fontId="14" fillId="2" borderId="6" xfId="0" applyNumberFormat="1" applyFont="1" applyFill="1" applyBorder="1" applyAlignment="1">
      <alignment vertical="top"/>
    </xf>
    <xf numFmtId="14" fontId="14" fillId="2" borderId="6" xfId="0" applyNumberFormat="1" applyFont="1" applyFill="1" applyBorder="1" applyAlignment="1">
      <alignment horizontal="center" vertical="top"/>
    </xf>
    <xf numFmtId="20" fontId="14" fillId="2" borderId="6" xfId="0" applyNumberFormat="1" applyFont="1" applyFill="1" applyBorder="1" applyAlignment="1">
      <alignment horizontal="center" vertical="top"/>
    </xf>
    <xf numFmtId="20" fontId="14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8" fontId="17" fillId="2" borderId="6" xfId="0" applyNumberFormat="1" applyFont="1" applyFill="1" applyBorder="1" applyAlignment="1">
      <alignment horizontal="center" vertical="center"/>
    </xf>
    <xf numFmtId="167" fontId="15" fillId="2" borderId="6" xfId="0" applyNumberFormat="1" applyFont="1" applyFill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/>
    </xf>
    <xf numFmtId="20" fontId="10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top"/>
    </xf>
    <xf numFmtId="10" fontId="8" fillId="2" borderId="4" xfId="0" applyNumberFormat="1" applyFont="1" applyFill="1" applyBorder="1" applyAlignment="1">
      <alignment vertical="top"/>
    </xf>
    <xf numFmtId="14" fontId="8" fillId="2" borderId="4" xfId="0" applyNumberFormat="1" applyFont="1" applyFill="1" applyBorder="1" applyAlignment="1">
      <alignment horizontal="center" vertical="center"/>
    </xf>
    <xf numFmtId="20" fontId="8" fillId="2" borderId="4" xfId="0" applyNumberFormat="1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20" fontId="10" fillId="2" borderId="4" xfId="0" applyNumberFormat="1" applyFont="1" applyFill="1" applyBorder="1" applyAlignment="1">
      <alignment horizontal="center" vertical="top"/>
    </xf>
    <xf numFmtId="168" fontId="12" fillId="2" borderId="4" xfId="0" applyNumberFormat="1" applyFont="1" applyFill="1" applyBorder="1" applyAlignment="1">
      <alignment horizontal="center" vertical="center"/>
    </xf>
    <xf numFmtId="167" fontId="6" fillId="2" borderId="4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top"/>
    </xf>
    <xf numFmtId="10" fontId="8" fillId="2" borderId="6" xfId="0" applyNumberFormat="1" applyFont="1" applyFill="1" applyBorder="1" applyAlignment="1">
      <alignment vertical="top"/>
    </xf>
    <xf numFmtId="14" fontId="8" fillId="2" borderId="6" xfId="0" applyNumberFormat="1" applyFont="1" applyFill="1" applyBorder="1" applyAlignment="1">
      <alignment horizontal="center" vertical="center"/>
    </xf>
    <xf numFmtId="20" fontId="8" fillId="2" borderId="6" xfId="0" applyNumberFormat="1" applyFont="1" applyFill="1" applyBorder="1" applyAlignment="1">
      <alignment horizontal="center" vertical="top"/>
    </xf>
    <xf numFmtId="20" fontId="8" fillId="2" borderId="6" xfId="0" applyNumberFormat="1" applyFont="1" applyFill="1" applyBorder="1" applyAlignment="1">
      <alignment horizontal="center" vertical="center"/>
    </xf>
    <xf numFmtId="20" fontId="10" fillId="2" borderId="6" xfId="0" applyNumberFormat="1" applyFont="1" applyFill="1" applyBorder="1" applyAlignment="1">
      <alignment horizontal="center" vertical="top"/>
    </xf>
    <xf numFmtId="168" fontId="12" fillId="2" borderId="6" xfId="0" applyNumberFormat="1" applyFont="1" applyFill="1" applyBorder="1" applyAlignment="1">
      <alignment horizontal="center" vertical="center"/>
    </xf>
    <xf numFmtId="167" fontId="6" fillId="2" borderId="6" xfId="0" applyNumberFormat="1" applyFont="1" applyFill="1" applyBorder="1" applyAlignment="1">
      <alignment horizontal="center"/>
    </xf>
    <xf numFmtId="20" fontId="8" fillId="2" borderId="4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/>
    </xf>
    <xf numFmtId="2" fontId="14" fillId="2" borderId="9" xfId="0" applyNumberFormat="1" applyFont="1" applyFill="1" applyBorder="1" applyAlignment="1">
      <alignment horizontal="center" vertical="center"/>
    </xf>
    <xf numFmtId="1" fontId="2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164" fontId="2" fillId="9" borderId="0" xfId="0" applyNumberFormat="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/>
    <xf numFmtId="1" fontId="6" fillId="9" borderId="0" xfId="0" applyNumberFormat="1" applyFont="1" applyFill="1" applyBorder="1" applyAlignment="1">
      <alignment horizontal="center"/>
    </xf>
    <xf numFmtId="164" fontId="6" fillId="9" borderId="0" xfId="0" applyNumberFormat="1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0" xfId="0" applyFont="1" applyFill="1" applyBorder="1"/>
    <xf numFmtId="0" fontId="0" fillId="9" borderId="0" xfId="0" applyFill="1" applyBorder="1"/>
    <xf numFmtId="1" fontId="8" fillId="9" borderId="0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vertical="center"/>
    </xf>
    <xf numFmtId="49" fontId="6" fillId="9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/>
    </xf>
    <xf numFmtId="164" fontId="16" fillId="9" borderId="0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2" fontId="8" fillId="9" borderId="0" xfId="0" applyNumberFormat="1" applyFont="1" applyFill="1" applyBorder="1" applyAlignment="1">
      <alignment horizontal="center" vertical="center"/>
    </xf>
    <xf numFmtId="1" fontId="8" fillId="9" borderId="0" xfId="0" applyNumberFormat="1" applyFont="1" applyFill="1" applyBorder="1" applyAlignment="1">
      <alignment horizontal="center" vertical="top"/>
    </xf>
    <xf numFmtId="2" fontId="14" fillId="9" borderId="0" xfId="0" applyNumberFormat="1" applyFont="1" applyFill="1" applyBorder="1" applyAlignment="1">
      <alignment horizontal="center" vertical="top"/>
    </xf>
    <xf numFmtId="1" fontId="14" fillId="9" borderId="0" xfId="0" applyNumberFormat="1" applyFont="1" applyFill="1" applyBorder="1" applyAlignment="1">
      <alignment horizontal="center" vertical="top"/>
    </xf>
    <xf numFmtId="1" fontId="7" fillId="9" borderId="0" xfId="0" applyNumberFormat="1" applyFont="1" applyFill="1" applyBorder="1" applyAlignment="1">
      <alignment vertical="center"/>
    </xf>
    <xf numFmtId="1" fontId="14" fillId="9" borderId="0" xfId="0" applyNumberFormat="1" applyFont="1" applyFill="1" applyBorder="1" applyAlignment="1">
      <alignment horizontal="center" vertical="center"/>
    </xf>
    <xf numFmtId="2" fontId="8" fillId="9" borderId="0" xfId="0" applyNumberFormat="1" applyFont="1" applyFill="1" applyBorder="1" applyAlignment="1">
      <alignment horizontal="center" vertical="top"/>
    </xf>
    <xf numFmtId="0" fontId="7" fillId="9" borderId="1" xfId="0" applyFont="1" applyFill="1" applyBorder="1" applyAlignment="1">
      <alignment vertical="center"/>
    </xf>
    <xf numFmtId="2" fontId="7" fillId="9" borderId="1" xfId="0" applyNumberFormat="1" applyFont="1" applyFill="1" applyBorder="1" applyAlignment="1">
      <alignment vertical="center"/>
    </xf>
    <xf numFmtId="2" fontId="7" fillId="9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horizontal="center" vertical="center"/>
    </xf>
    <xf numFmtId="1" fontId="14" fillId="8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6" borderId="3" xfId="0" applyNumberFormat="1" applyFont="1" applyFill="1" applyBorder="1" applyAlignment="1">
      <alignment horizontal="center" vertical="center"/>
    </xf>
    <xf numFmtId="14" fontId="8" fillId="6" borderId="7" xfId="0" applyNumberFormat="1" applyFont="1" applyFill="1" applyBorder="1" applyAlignment="1">
      <alignment horizontal="center" vertical="center"/>
    </xf>
    <xf numFmtId="14" fontId="8" fillId="6" borderId="4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Station</a:t>
            </a:r>
            <a:r>
              <a:rPr lang="fr-FR" b="1" baseline="0"/>
              <a:t> 300</a:t>
            </a:r>
            <a:endParaRPr lang="fr-FR" b="1"/>
          </a:p>
        </c:rich>
      </c:tx>
      <c:layout>
        <c:manualLayout>
          <c:xMode val="edge"/>
          <c:yMode val="edge"/>
          <c:x val="0.41618525352977487"/>
          <c:y val="4.6869543515557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kinetics!$N$3:$N$9</c:f>
              <c:numCache>
                <c:formatCode>General</c:formatCode>
                <c:ptCount val="7"/>
                <c:pt idx="0">
                  <c:v>2.0099999999999998</c:v>
                </c:pt>
                <c:pt idx="1">
                  <c:v>3.01</c:v>
                </c:pt>
                <c:pt idx="2">
                  <c:v>6.01</c:v>
                </c:pt>
                <c:pt idx="3">
                  <c:v>10.01</c:v>
                </c:pt>
                <c:pt idx="4">
                  <c:v>14.01</c:v>
                </c:pt>
                <c:pt idx="5">
                  <c:v>22.009999999999998</c:v>
                </c:pt>
                <c:pt idx="6">
                  <c:v>62.01</c:v>
                </c:pt>
              </c:numCache>
            </c:numRef>
          </c:xVal>
          <c:yVal>
            <c:numRef>
              <c:f>kinetics!$S$3:$S$9</c:f>
              <c:numCache>
                <c:formatCode>0.00</c:formatCode>
                <c:ptCount val="7"/>
                <c:pt idx="0">
                  <c:v>5.9681984401954803E-2</c:v>
                </c:pt>
                <c:pt idx="1">
                  <c:v>5.6344802276082996E-2</c:v>
                </c:pt>
                <c:pt idx="2">
                  <c:v>5.6251206259013101E-2</c:v>
                </c:pt>
                <c:pt idx="3">
                  <c:v>3.8768115760127682E-2</c:v>
                </c:pt>
                <c:pt idx="4">
                  <c:v>5.8781526168765023E-2</c:v>
                </c:pt>
                <c:pt idx="5">
                  <c:v>0.13496868406366794</c:v>
                </c:pt>
                <c:pt idx="6">
                  <c:v>0.18012069367773609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C9-1849-84C8-C1A37CA21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146560"/>
        <c:axId val="1750540768"/>
      </c:scatterChart>
      <c:valAx>
        <c:axId val="175014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[Si(OH)4]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0540768"/>
        <c:crosses val="autoZero"/>
        <c:crossBetween val="midCat"/>
      </c:valAx>
      <c:valAx>
        <c:axId val="175054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VSi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014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Station</a:t>
            </a:r>
            <a:r>
              <a:rPr lang="fr-FR" b="1" baseline="0"/>
              <a:t> 309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kinetics!$N$10:$N$16</c:f>
              <c:numCache>
                <c:formatCode>General</c:formatCode>
                <c:ptCount val="7"/>
                <c:pt idx="0">
                  <c:v>0.5</c:v>
                </c:pt>
                <c:pt idx="1">
                  <c:v>1.5</c:v>
                </c:pt>
                <c:pt idx="2">
                  <c:v>4.5</c:v>
                </c:pt>
                <c:pt idx="3">
                  <c:v>8.5</c:v>
                </c:pt>
                <c:pt idx="4">
                  <c:v>12.5</c:v>
                </c:pt>
                <c:pt idx="5">
                  <c:v>20.5</c:v>
                </c:pt>
                <c:pt idx="6">
                  <c:v>60.5</c:v>
                </c:pt>
              </c:numCache>
            </c:numRef>
          </c:xVal>
          <c:yVal>
            <c:numRef>
              <c:f>kinetics!$S$10:$S$16</c:f>
              <c:numCache>
                <c:formatCode>0.00</c:formatCode>
                <c:ptCount val="7"/>
                <c:pt idx="0">
                  <c:v>4.0481614789533077E-2</c:v>
                </c:pt>
                <c:pt idx="1">
                  <c:v>7.065881854173045E-2</c:v>
                </c:pt>
                <c:pt idx="2">
                  <c:v>6.6844848222716594E-2</c:v>
                </c:pt>
                <c:pt idx="3">
                  <c:v>6.824999518235327E-3</c:v>
                </c:pt>
                <c:pt idx="4">
                  <c:v>0.13215072596583111</c:v>
                </c:pt>
                <c:pt idx="5">
                  <c:v>0.20575366194680034</c:v>
                </c:pt>
                <c:pt idx="6">
                  <c:v>0.14573381324231907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B4-CA41-ABCB-D7C3AA060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119744"/>
        <c:axId val="1617574384"/>
      </c:scatterChart>
      <c:valAx>
        <c:axId val="164711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[Si(OH)4]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7574384"/>
        <c:crosses val="autoZero"/>
        <c:crossBetween val="midCat"/>
      </c:valAx>
      <c:valAx>
        <c:axId val="16175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VSi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7119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Station 318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kinetics!$N$17:$N$23</c:f>
              <c:numCache>
                <c:formatCode>General</c:formatCode>
                <c:ptCount val="7"/>
                <c:pt idx="0">
                  <c:v>6.38</c:v>
                </c:pt>
                <c:pt idx="1">
                  <c:v>7.38</c:v>
                </c:pt>
                <c:pt idx="2">
                  <c:v>10.379999999999999</c:v>
                </c:pt>
                <c:pt idx="3">
                  <c:v>14.379999999999999</c:v>
                </c:pt>
                <c:pt idx="4">
                  <c:v>18.38</c:v>
                </c:pt>
                <c:pt idx="5">
                  <c:v>26.38</c:v>
                </c:pt>
                <c:pt idx="6">
                  <c:v>66.38</c:v>
                </c:pt>
              </c:numCache>
            </c:numRef>
          </c:xVal>
          <c:yVal>
            <c:numRef>
              <c:f>kinetics!$S$17:$S$23</c:f>
              <c:numCache>
                <c:formatCode>0.00</c:formatCode>
                <c:ptCount val="7"/>
                <c:pt idx="0">
                  <c:v>0.1123383275707517</c:v>
                </c:pt>
                <c:pt idx="1">
                  <c:v>0.11307008396904669</c:v>
                </c:pt>
                <c:pt idx="2">
                  <c:v>0.14953899346907415</c:v>
                </c:pt>
                <c:pt idx="3">
                  <c:v>0.15619568995481406</c:v>
                </c:pt>
                <c:pt idx="4">
                  <c:v>0.15761346797651063</c:v>
                </c:pt>
                <c:pt idx="5">
                  <c:v>0.30463704882644571</c:v>
                </c:pt>
                <c:pt idx="6">
                  <c:v>0.71343047399520709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09-7F45-9348-A1DB2BD48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9397280"/>
        <c:axId val="1778349312"/>
      </c:scatterChart>
      <c:valAx>
        <c:axId val="178939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[Si(OH)4]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8349312"/>
        <c:crosses val="autoZero"/>
        <c:crossBetween val="midCat"/>
      </c:valAx>
      <c:valAx>
        <c:axId val="177834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VSi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9397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Station 604,5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kinetics!$N$24:$N$30</c:f>
              <c:numCache>
                <c:formatCode>0.00</c:formatCode>
                <c:ptCount val="7"/>
                <c:pt idx="0" formatCode="General">
                  <c:v>6.75</c:v>
                </c:pt>
                <c:pt idx="1">
                  <c:v>8.8887756376942004</c:v>
                </c:pt>
                <c:pt idx="2">
                  <c:v>11.2641584344615</c:v>
                </c:pt>
                <c:pt idx="3">
                  <c:v>22.636045712391802</c:v>
                </c:pt>
                <c:pt idx="4" formatCode="0.0">
                  <c:v>39.532665381259498</c:v>
                </c:pt>
                <c:pt idx="5" formatCode="0.0">
                  <c:v>76.602084015404898</c:v>
                </c:pt>
                <c:pt idx="6" formatCode="0.0">
                  <c:v>127.98339410952001</c:v>
                </c:pt>
              </c:numCache>
            </c:numRef>
          </c:xVal>
          <c:yVal>
            <c:numRef>
              <c:f>kinetics!$S$24:$S$30</c:f>
              <c:numCache>
                <c:formatCode>0.00</c:formatCode>
                <c:ptCount val="7"/>
                <c:pt idx="0">
                  <c:v>3.9039461708914758E-2</c:v>
                </c:pt>
                <c:pt idx="1">
                  <c:v>4.4613848819226455E-2</c:v>
                </c:pt>
                <c:pt idx="2">
                  <c:v>4.6801477425000952E-2</c:v>
                </c:pt>
                <c:pt idx="3">
                  <c:v>5.6430334599627326E-2</c:v>
                </c:pt>
                <c:pt idx="4">
                  <c:v>0.12220524461939626</c:v>
                </c:pt>
                <c:pt idx="5">
                  <c:v>2.0929709590126104</c:v>
                </c:pt>
                <c:pt idx="6">
                  <c:v>1.0720251247818813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09-F843-8F29-78ECF5742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826672"/>
        <c:axId val="1618631040"/>
      </c:scatterChart>
      <c:valAx>
        <c:axId val="161882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[Si(OH)4]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8631040"/>
        <c:crosses val="autoZero"/>
        <c:crossBetween val="midCat"/>
      </c:valAx>
      <c:valAx>
        <c:axId val="161863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VSi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8826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400" b="1"/>
              <a:t>Nutrient addition experiment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'Nutrient added'!$X$4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'Nutrient added'!$W$5:$W$23</c:f>
              <c:strCache>
                <c:ptCount val="19"/>
                <c:pt idx="0">
                  <c:v>107_15m</c:v>
                </c:pt>
                <c:pt idx="1">
                  <c:v>110_20m</c:v>
                </c:pt>
                <c:pt idx="2">
                  <c:v>115_25m</c:v>
                </c:pt>
                <c:pt idx="3">
                  <c:v>204_13m</c:v>
                </c:pt>
                <c:pt idx="4">
                  <c:v>207_15m</c:v>
                </c:pt>
                <c:pt idx="5">
                  <c:v>312_18m</c:v>
                </c:pt>
                <c:pt idx="6">
                  <c:v>324_20m</c:v>
                </c:pt>
                <c:pt idx="7">
                  <c:v>403_7m</c:v>
                </c:pt>
                <c:pt idx="8">
                  <c:v>418_0m</c:v>
                </c:pt>
                <c:pt idx="9">
                  <c:v>418_10m</c:v>
                </c:pt>
                <c:pt idx="10">
                  <c:v>418_30m</c:v>
                </c:pt>
                <c:pt idx="11">
                  <c:v>507_0m</c:v>
                </c:pt>
                <c:pt idx="12">
                  <c:v>507_5m</c:v>
                </c:pt>
                <c:pt idx="13">
                  <c:v>507_12m</c:v>
                </c:pt>
                <c:pt idx="14">
                  <c:v>512_0m</c:v>
                </c:pt>
                <c:pt idx="15">
                  <c:v>512_10m</c:v>
                </c:pt>
                <c:pt idx="16">
                  <c:v>512_15m</c:v>
                </c:pt>
                <c:pt idx="17">
                  <c:v>615_20m</c:v>
                </c:pt>
                <c:pt idx="18">
                  <c:v>615_25m</c:v>
                </c:pt>
              </c:strCache>
            </c:strRef>
          </c:cat>
          <c:val>
            <c:numRef>
              <c:f>'Nutrient added'!$X$5:$X$23</c:f>
              <c:numCache>
                <c:formatCode>0.00</c:formatCode>
                <c:ptCount val="19"/>
                <c:pt idx="0">
                  <c:v>0.21170272853667016</c:v>
                </c:pt>
                <c:pt idx="1">
                  <c:v>5.9908212290147235E-2</c:v>
                </c:pt>
                <c:pt idx="2">
                  <c:v>3.0500521376433786E-2</c:v>
                </c:pt>
                <c:pt idx="3">
                  <c:v>0.11362846399342749</c:v>
                </c:pt>
                <c:pt idx="4">
                  <c:v>4.5986849948109441E-2</c:v>
                </c:pt>
                <c:pt idx="5">
                  <c:v>0.13275060198939237</c:v>
                </c:pt>
                <c:pt idx="6">
                  <c:v>6.4022144881867388E-2</c:v>
                </c:pt>
                <c:pt idx="7">
                  <c:v>4.903702822431083E-2</c:v>
                </c:pt>
                <c:pt idx="8">
                  <c:v>4.5600747707235323E-2</c:v>
                </c:pt>
                <c:pt idx="9">
                  <c:v>6.7960825513748949E-2</c:v>
                </c:pt>
                <c:pt idx="10">
                  <c:v>0</c:v>
                </c:pt>
                <c:pt idx="11">
                  <c:v>1.0370522221259851E-2</c:v>
                </c:pt>
                <c:pt idx="12">
                  <c:v>3.8104912393205952E-2</c:v>
                </c:pt>
                <c:pt idx="13">
                  <c:v>7.94374278830762E-2</c:v>
                </c:pt>
                <c:pt idx="14">
                  <c:v>2.4861850812207716E-2</c:v>
                </c:pt>
                <c:pt idx="15">
                  <c:v>3.8770418133930416E-2</c:v>
                </c:pt>
                <c:pt idx="16">
                  <c:v>4.179848907988265E-2</c:v>
                </c:pt>
                <c:pt idx="17">
                  <c:v>7.0791965918931804E-2</c:v>
                </c:pt>
                <c:pt idx="18">
                  <c:v>0.11765735185019381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C-CC4E-BFA9-43BC08D4F4D6}"/>
            </c:ext>
          </c:extLst>
        </c:ser>
        <c:ser>
          <c:idx val="1"/>
          <c:order val="1"/>
          <c:tx>
            <c:strRef>
              <c:f>'Nutrient added'!$Y$4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'Nutrient added'!$W$5:$W$23</c:f>
              <c:strCache>
                <c:ptCount val="19"/>
                <c:pt idx="0">
                  <c:v>107_15m</c:v>
                </c:pt>
                <c:pt idx="1">
                  <c:v>110_20m</c:v>
                </c:pt>
                <c:pt idx="2">
                  <c:v>115_25m</c:v>
                </c:pt>
                <c:pt idx="3">
                  <c:v>204_13m</c:v>
                </c:pt>
                <c:pt idx="4">
                  <c:v>207_15m</c:v>
                </c:pt>
                <c:pt idx="5">
                  <c:v>312_18m</c:v>
                </c:pt>
                <c:pt idx="6">
                  <c:v>324_20m</c:v>
                </c:pt>
                <c:pt idx="7">
                  <c:v>403_7m</c:v>
                </c:pt>
                <c:pt idx="8">
                  <c:v>418_0m</c:v>
                </c:pt>
                <c:pt idx="9">
                  <c:v>418_10m</c:v>
                </c:pt>
                <c:pt idx="10">
                  <c:v>418_30m</c:v>
                </c:pt>
                <c:pt idx="11">
                  <c:v>507_0m</c:v>
                </c:pt>
                <c:pt idx="12">
                  <c:v>507_5m</c:v>
                </c:pt>
                <c:pt idx="13">
                  <c:v>507_12m</c:v>
                </c:pt>
                <c:pt idx="14">
                  <c:v>512_0m</c:v>
                </c:pt>
                <c:pt idx="15">
                  <c:v>512_10m</c:v>
                </c:pt>
                <c:pt idx="16">
                  <c:v>512_15m</c:v>
                </c:pt>
                <c:pt idx="17">
                  <c:v>615_20m</c:v>
                </c:pt>
                <c:pt idx="18">
                  <c:v>615_25m</c:v>
                </c:pt>
              </c:strCache>
            </c:strRef>
          </c:cat>
          <c:val>
            <c:numRef>
              <c:f>'Nutrient added'!$Y$5:$Y$23</c:f>
              <c:numCache>
                <c:formatCode>0.00</c:formatCode>
                <c:ptCount val="19"/>
                <c:pt idx="0">
                  <c:v>0.1694125825512687</c:v>
                </c:pt>
                <c:pt idx="1">
                  <c:v>9.2322317490613412E-2</c:v>
                </c:pt>
                <c:pt idx="2">
                  <c:v>6.1566339484064002E-2</c:v>
                </c:pt>
                <c:pt idx="3">
                  <c:v>0.20480249677329967</c:v>
                </c:pt>
                <c:pt idx="4">
                  <c:v>5.7919945023636989E-2</c:v>
                </c:pt>
                <c:pt idx="5">
                  <c:v>4.3046708925152437E-2</c:v>
                </c:pt>
                <c:pt idx="6">
                  <c:v>9.3705672149341793E-2</c:v>
                </c:pt>
                <c:pt idx="7">
                  <c:v>0.26556238671434867</c:v>
                </c:pt>
                <c:pt idx="8">
                  <c:v>5.0666863696824355E-2</c:v>
                </c:pt>
                <c:pt idx="9">
                  <c:v>0.13978235067786784</c:v>
                </c:pt>
                <c:pt idx="10">
                  <c:v>3.3914198842710734E-2</c:v>
                </c:pt>
                <c:pt idx="11">
                  <c:v>0.21876821568069493</c:v>
                </c:pt>
                <c:pt idx="12">
                  <c:v>0.18762458901443541</c:v>
                </c:pt>
                <c:pt idx="13">
                  <c:v>0.34497356198727785</c:v>
                </c:pt>
                <c:pt idx="14">
                  <c:v>0.11990792428590699</c:v>
                </c:pt>
                <c:pt idx="15">
                  <c:v>9.7428027299153758E-2</c:v>
                </c:pt>
                <c:pt idx="16">
                  <c:v>8.5844126288280073E-2</c:v>
                </c:pt>
                <c:pt idx="17">
                  <c:v>0.10491453443239604</c:v>
                </c:pt>
                <c:pt idx="18">
                  <c:v>0.1040287077642912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C-CC4E-BFA9-43BC08D4F4D6}"/>
            </c:ext>
          </c:extLst>
        </c:ser>
        <c:ser>
          <c:idx val="2"/>
          <c:order val="2"/>
          <c:tx>
            <c:strRef>
              <c:f>'Nutrient added'!$Z$4</c:f>
              <c:strCache>
                <c:ptCount val="1"/>
                <c:pt idx="0">
                  <c:v>N+P+Si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'Nutrient added'!$W$5:$W$23</c:f>
              <c:strCache>
                <c:ptCount val="19"/>
                <c:pt idx="0">
                  <c:v>107_15m</c:v>
                </c:pt>
                <c:pt idx="1">
                  <c:v>110_20m</c:v>
                </c:pt>
                <c:pt idx="2">
                  <c:v>115_25m</c:v>
                </c:pt>
                <c:pt idx="3">
                  <c:v>204_13m</c:v>
                </c:pt>
                <c:pt idx="4">
                  <c:v>207_15m</c:v>
                </c:pt>
                <c:pt idx="5">
                  <c:v>312_18m</c:v>
                </c:pt>
                <c:pt idx="6">
                  <c:v>324_20m</c:v>
                </c:pt>
                <c:pt idx="7">
                  <c:v>403_7m</c:v>
                </c:pt>
                <c:pt idx="8">
                  <c:v>418_0m</c:v>
                </c:pt>
                <c:pt idx="9">
                  <c:v>418_10m</c:v>
                </c:pt>
                <c:pt idx="10">
                  <c:v>418_30m</c:v>
                </c:pt>
                <c:pt idx="11">
                  <c:v>507_0m</c:v>
                </c:pt>
                <c:pt idx="12">
                  <c:v>507_5m</c:v>
                </c:pt>
                <c:pt idx="13">
                  <c:v>507_12m</c:v>
                </c:pt>
                <c:pt idx="14">
                  <c:v>512_0m</c:v>
                </c:pt>
                <c:pt idx="15">
                  <c:v>512_10m</c:v>
                </c:pt>
                <c:pt idx="16">
                  <c:v>512_15m</c:v>
                </c:pt>
                <c:pt idx="17">
                  <c:v>615_20m</c:v>
                </c:pt>
                <c:pt idx="18">
                  <c:v>615_25m</c:v>
                </c:pt>
              </c:strCache>
            </c:strRef>
          </c:cat>
          <c:val>
            <c:numRef>
              <c:f>'Nutrient added'!$Z$5:$Z$23</c:f>
              <c:numCache>
                <c:formatCode>0.00</c:formatCode>
                <c:ptCount val="19"/>
                <c:pt idx="0">
                  <c:v>0.12705943691345153</c:v>
                </c:pt>
                <c:pt idx="1">
                  <c:v>9.2322317490613412E-2</c:v>
                </c:pt>
                <c:pt idx="2">
                  <c:v>9.8506143174502417E-2</c:v>
                </c:pt>
                <c:pt idx="3">
                  <c:v>3.5264006066925778E-2</c:v>
                </c:pt>
                <c:pt idx="4">
                  <c:v>5.6109946741648327E-2</c:v>
                </c:pt>
                <c:pt idx="5">
                  <c:v>4.8816582216765839E-2</c:v>
                </c:pt>
                <c:pt idx="6">
                  <c:v>0.10541888116800952</c:v>
                </c:pt>
                <c:pt idx="7">
                  <c:v>0.23394781686740243</c:v>
                </c:pt>
                <c:pt idx="8">
                  <c:v>7.2863775411623588E-2</c:v>
                </c:pt>
                <c:pt idx="9">
                  <c:v>0.11484465431280222</c:v>
                </c:pt>
                <c:pt idx="10">
                  <c:v>0.32696766063741639</c:v>
                </c:pt>
                <c:pt idx="11">
                  <c:v>0.11305664865658034</c:v>
                </c:pt>
                <c:pt idx="12">
                  <c:v>0.18155330601708719</c:v>
                </c:pt>
                <c:pt idx="13">
                  <c:v>0.2384099541050782</c:v>
                </c:pt>
                <c:pt idx="14">
                  <c:v>0.11793087689454822</c:v>
                </c:pt>
                <c:pt idx="15">
                  <c:v>0.11861753099426119</c:v>
                </c:pt>
                <c:pt idx="16">
                  <c:v>7.0095415951193698E-3</c:v>
                </c:pt>
                <c:pt idx="17">
                  <c:v>0.46534672530498233</c:v>
                </c:pt>
                <c:pt idx="18">
                  <c:v>0.78998365398533177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2C-CC4E-BFA9-43BC08D4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860784"/>
        <c:axId val="1613380848"/>
      </c:barChart>
      <c:catAx>
        <c:axId val="16108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380848"/>
        <c:crosses val="autoZero"/>
        <c:auto val="1"/>
        <c:lblAlgn val="ctr"/>
        <c:lblOffset val="100"/>
        <c:noMultiLvlLbl val="0"/>
      </c:catAx>
      <c:valAx>
        <c:axId val="161338084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2800" b="1"/>
                  <a:t>VSi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086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138886</xdr:colOff>
      <xdr:row>0</xdr:row>
      <xdr:rowOff>0</xdr:rowOff>
    </xdr:from>
    <xdr:to>
      <xdr:col>27</xdr:col>
      <xdr:colOff>112389</xdr:colOff>
      <xdr:row>10</xdr:row>
      <xdr:rowOff>170543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C03D929-5375-214A-9A4F-CCF4A8D09A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130372</xdr:colOff>
      <xdr:row>11</xdr:row>
      <xdr:rowOff>10790</xdr:rowOff>
    </xdr:from>
    <xdr:to>
      <xdr:col>27</xdr:col>
      <xdr:colOff>22479</xdr:colOff>
      <xdr:row>22</xdr:row>
      <xdr:rowOff>44957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2975190-34B2-2B44-80D4-B7D91D2BC8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164087</xdr:colOff>
      <xdr:row>22</xdr:row>
      <xdr:rowOff>66984</xdr:rowOff>
    </xdr:from>
    <xdr:to>
      <xdr:col>26</xdr:col>
      <xdr:colOff>820442</xdr:colOff>
      <xdr:row>35</xdr:row>
      <xdr:rowOff>22478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35459E16-843D-DD43-97AE-F2A04DE1BD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107894</xdr:colOff>
      <xdr:row>36</xdr:row>
      <xdr:rowOff>134418</xdr:rowOff>
    </xdr:from>
    <xdr:to>
      <xdr:col>26</xdr:col>
      <xdr:colOff>577682</xdr:colOff>
      <xdr:row>50</xdr:row>
      <xdr:rowOff>45406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9764884-4A02-5343-8793-85012E076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66482</xdr:colOff>
      <xdr:row>2</xdr:row>
      <xdr:rowOff>155699</xdr:rowOff>
    </xdr:from>
    <xdr:to>
      <xdr:col>45</xdr:col>
      <xdr:colOff>148041</xdr:colOff>
      <xdr:row>38</xdr:row>
      <xdr:rowOff>136527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3D9D1009-8C98-234F-A296-9B7B4FEC83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BD4D-415A-7D40-88F8-D2EC387DAD25}">
  <dimension ref="A1:XFA30"/>
  <sheetViews>
    <sheetView zoomScale="144" workbookViewId="0">
      <selection activeCell="D23" sqref="D23"/>
    </sheetView>
  </sheetViews>
  <sheetFormatPr baseColWidth="10" defaultRowHeight="16"/>
  <sheetData>
    <row r="1" spans="1:16381" s="12" customFormat="1" ht="2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5</v>
      </c>
      <c r="H1" s="4" t="s">
        <v>6</v>
      </c>
      <c r="I1" s="5" t="s">
        <v>7</v>
      </c>
      <c r="J1" s="6" t="s">
        <v>8</v>
      </c>
      <c r="K1" s="4" t="s">
        <v>9</v>
      </c>
      <c r="L1" s="5" t="s">
        <v>10</v>
      </c>
      <c r="M1" s="7" t="s">
        <v>11</v>
      </c>
      <c r="N1" s="8" t="s">
        <v>12</v>
      </c>
      <c r="O1" s="9" t="s">
        <v>13</v>
      </c>
      <c r="P1" s="10" t="s">
        <v>14</v>
      </c>
      <c r="Q1" s="2" t="s">
        <v>15</v>
      </c>
      <c r="R1" s="11" t="s">
        <v>16</v>
      </c>
      <c r="S1" s="12" t="s">
        <v>32</v>
      </c>
      <c r="T1" s="13"/>
      <c r="U1" s="2"/>
      <c r="V1" s="14"/>
      <c r="W1" s="14"/>
      <c r="X1" s="14"/>
      <c r="Y1" s="14"/>
      <c r="Z1" s="14"/>
      <c r="AA1" s="14"/>
      <c r="AB1" s="2"/>
      <c r="AC1" s="14"/>
      <c r="AD1" s="2"/>
      <c r="AE1" s="2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16381" s="20" customFormat="1" ht="14">
      <c r="C2" s="17"/>
      <c r="D2" s="17"/>
      <c r="E2" s="16"/>
      <c r="F2" s="17"/>
      <c r="G2" s="17"/>
      <c r="H2" s="18"/>
      <c r="I2" s="19"/>
      <c r="K2" s="25" t="s">
        <v>17</v>
      </c>
      <c r="L2" s="17" t="s">
        <v>18</v>
      </c>
      <c r="M2" s="16">
        <v>15344</v>
      </c>
      <c r="N2" s="21"/>
      <c r="O2" s="21"/>
      <c r="P2" s="16"/>
      <c r="Q2" s="17"/>
      <c r="R2" s="23"/>
      <c r="S2" s="24"/>
      <c r="T2" s="24"/>
      <c r="U2" s="17"/>
      <c r="V2" s="22"/>
      <c r="W2" s="22"/>
      <c r="X2" s="22"/>
      <c r="Y2" s="22"/>
      <c r="Z2" s="22"/>
      <c r="AA2" s="22"/>
      <c r="AB2" s="17"/>
      <c r="AC2" s="22"/>
      <c r="AD2" s="17"/>
      <c r="AE2" s="17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 s="22"/>
      <c r="XEY2" s="22"/>
      <c r="XEZ2" s="22"/>
      <c r="XFA2" s="22"/>
    </row>
    <row r="3" spans="1:16381" s="35" customFormat="1" ht="14">
      <c r="A3" s="235">
        <v>300</v>
      </c>
      <c r="B3" s="235">
        <v>49</v>
      </c>
      <c r="C3" s="228">
        <v>42538</v>
      </c>
      <c r="D3" s="26">
        <v>11</v>
      </c>
      <c r="E3" s="27">
        <v>47</v>
      </c>
      <c r="F3" s="28">
        <v>6.0000000000000001E-3</v>
      </c>
      <c r="G3" s="28">
        <v>6.0000000000000001E-3</v>
      </c>
      <c r="H3" s="53">
        <v>42538</v>
      </c>
      <c r="I3" s="29">
        <v>0.69513888888888897</v>
      </c>
      <c r="J3" s="29" t="s">
        <v>19</v>
      </c>
      <c r="K3" s="53">
        <v>42539</v>
      </c>
      <c r="L3" s="29">
        <v>2.0833333333333301E-2</v>
      </c>
      <c r="M3" s="30">
        <v>92</v>
      </c>
      <c r="N3" s="31">
        <v>2.0099999999999998</v>
      </c>
      <c r="O3" s="32">
        <v>0.62</v>
      </c>
      <c r="P3" s="32">
        <v>40</v>
      </c>
      <c r="Q3" s="33">
        <f t="shared" ref="Q3:Q30" si="0">(((DAY(K3)-DAY(H3))*24*60)+(HOUR(L3)*60+(MINUTE(L3)))-(HOUR(I3)*60+(MINUTE(I3))))/60</f>
        <v>7.8166666666666664</v>
      </c>
      <c r="R3" s="34">
        <f>((N3*M3)/$M$2)*(24/Q3)</f>
        <v>3.7002830329211978E-2</v>
      </c>
      <c r="S3" s="72">
        <f>R3/O3</f>
        <v>5.9681984401954803E-2</v>
      </c>
      <c r="AB3" s="32"/>
      <c r="AD3" s="32"/>
      <c r="AE3" s="32"/>
    </row>
    <row r="4" spans="1:16381" s="35" customFormat="1" ht="14">
      <c r="A4" s="235"/>
      <c r="B4" s="235"/>
      <c r="C4" s="229"/>
      <c r="D4" s="26">
        <v>11</v>
      </c>
      <c r="E4" s="27">
        <v>47</v>
      </c>
      <c r="F4" s="28">
        <v>6.0000000000000001E-3</v>
      </c>
      <c r="G4" s="28">
        <v>6.0000000000000001E-3</v>
      </c>
      <c r="H4" s="53">
        <v>42538</v>
      </c>
      <c r="I4" s="29">
        <v>0.69513888888888897</v>
      </c>
      <c r="J4" s="29" t="s">
        <v>21</v>
      </c>
      <c r="K4" s="53">
        <v>42539</v>
      </c>
      <c r="L4" s="29">
        <v>2.0833333333333301E-2</v>
      </c>
      <c r="M4" s="30">
        <v>58</v>
      </c>
      <c r="N4" s="31">
        <f>N3+1</f>
        <v>3.01</v>
      </c>
      <c r="O4" s="32">
        <v>0.62</v>
      </c>
      <c r="P4" s="32">
        <v>40</v>
      </c>
      <c r="Q4" s="33">
        <f t="shared" si="0"/>
        <v>7.8166666666666664</v>
      </c>
      <c r="R4" s="34">
        <f t="shared" ref="R4:R8" si="1">((N4*M4)/$M$2)*(24/Q4)</f>
        <v>3.4933777411171457E-2</v>
      </c>
      <c r="S4" s="72">
        <f t="shared" ref="S4:S30" si="2">R4/O4</f>
        <v>5.6344802276082996E-2</v>
      </c>
      <c r="AB4" s="32"/>
      <c r="AD4" s="32"/>
      <c r="AE4" s="32"/>
    </row>
    <row r="5" spans="1:16381" s="35" customFormat="1" ht="14">
      <c r="A5" s="235"/>
      <c r="B5" s="235"/>
      <c r="C5" s="229"/>
      <c r="D5" s="26">
        <v>11</v>
      </c>
      <c r="E5" s="27">
        <v>47</v>
      </c>
      <c r="F5" s="28">
        <v>6.0000000000000001E-3</v>
      </c>
      <c r="G5" s="28">
        <v>6.0000000000000001E-3</v>
      </c>
      <c r="H5" s="53">
        <v>42538</v>
      </c>
      <c r="I5" s="29">
        <v>0.69513888888888897</v>
      </c>
      <c r="J5" s="29" t="s">
        <v>22</v>
      </c>
      <c r="K5" s="53">
        <v>42539</v>
      </c>
      <c r="L5" s="29">
        <v>2.0833333333333301E-2</v>
      </c>
      <c r="M5" s="30">
        <v>29</v>
      </c>
      <c r="N5" s="31">
        <f>N3+4</f>
        <v>6.01</v>
      </c>
      <c r="O5" s="32">
        <v>0.62</v>
      </c>
      <c r="P5" s="32">
        <v>40</v>
      </c>
      <c r="Q5" s="33">
        <f t="shared" si="0"/>
        <v>7.8166666666666664</v>
      </c>
      <c r="R5" s="34">
        <f t="shared" si="1"/>
        <v>3.4875747880588122E-2</v>
      </c>
      <c r="S5" s="72">
        <f t="shared" si="2"/>
        <v>5.6251206259013101E-2</v>
      </c>
      <c r="AB5" s="32"/>
      <c r="AD5" s="32"/>
      <c r="AE5" s="32"/>
    </row>
    <row r="6" spans="1:16381" s="35" customFormat="1" ht="14">
      <c r="A6" s="235"/>
      <c r="B6" s="235"/>
      <c r="C6" s="229"/>
      <c r="D6" s="26">
        <v>11</v>
      </c>
      <c r="E6" s="27">
        <v>47</v>
      </c>
      <c r="F6" s="28">
        <v>6.0000000000000001E-3</v>
      </c>
      <c r="G6" s="28">
        <v>6.0000000000000001E-3</v>
      </c>
      <c r="H6" s="53">
        <v>42538</v>
      </c>
      <c r="I6" s="29">
        <v>0.69513888888888897</v>
      </c>
      <c r="J6" s="29" t="s">
        <v>23</v>
      </c>
      <c r="K6" s="53">
        <v>42539</v>
      </c>
      <c r="L6" s="29">
        <v>2.0833333333333301E-2</v>
      </c>
      <c r="M6" s="30">
        <v>12</v>
      </c>
      <c r="N6" s="31">
        <f>N3+8</f>
        <v>10.01</v>
      </c>
      <c r="O6" s="32">
        <v>0.62</v>
      </c>
      <c r="P6" s="32">
        <v>40</v>
      </c>
      <c r="Q6" s="33">
        <f t="shared" si="0"/>
        <v>7.8166666666666664</v>
      </c>
      <c r="R6" s="34">
        <f t="shared" si="1"/>
        <v>2.4036231771279164E-2</v>
      </c>
      <c r="S6" s="72">
        <f t="shared" si="2"/>
        <v>3.8768115760127682E-2</v>
      </c>
      <c r="AB6" s="32"/>
      <c r="AD6" s="32"/>
      <c r="AE6" s="32"/>
    </row>
    <row r="7" spans="1:16381" s="35" customFormat="1" ht="14">
      <c r="A7" s="235"/>
      <c r="B7" s="235"/>
      <c r="C7" s="229"/>
      <c r="D7" s="26">
        <v>11</v>
      </c>
      <c r="E7" s="27">
        <v>47</v>
      </c>
      <c r="F7" s="28">
        <v>6.0000000000000001E-3</v>
      </c>
      <c r="G7" s="28">
        <v>6.0000000000000001E-3</v>
      </c>
      <c r="H7" s="53">
        <v>42538</v>
      </c>
      <c r="I7" s="29">
        <v>0.69513888888888897</v>
      </c>
      <c r="J7" s="29" t="s">
        <v>24</v>
      </c>
      <c r="K7" s="53">
        <v>42539</v>
      </c>
      <c r="L7" s="29">
        <v>2.0833333333333301E-2</v>
      </c>
      <c r="M7" s="30">
        <v>13</v>
      </c>
      <c r="N7" s="31">
        <f>N3+12</f>
        <v>14.01</v>
      </c>
      <c r="O7" s="32">
        <v>0.62</v>
      </c>
      <c r="P7" s="32">
        <v>40</v>
      </c>
      <c r="Q7" s="33">
        <f t="shared" si="0"/>
        <v>7.8166666666666664</v>
      </c>
      <c r="R7" s="34">
        <f t="shared" si="1"/>
        <v>3.6444546224634312E-2</v>
      </c>
      <c r="S7" s="72">
        <f t="shared" si="2"/>
        <v>5.8781526168765023E-2</v>
      </c>
      <c r="AB7" s="32"/>
      <c r="AD7" s="32"/>
      <c r="AE7" s="32"/>
    </row>
    <row r="8" spans="1:16381" s="35" customFormat="1" ht="14">
      <c r="A8" s="235"/>
      <c r="B8" s="235"/>
      <c r="C8" s="229"/>
      <c r="D8" s="26">
        <v>11</v>
      </c>
      <c r="E8" s="27">
        <v>47</v>
      </c>
      <c r="F8" s="28">
        <v>6.0000000000000001E-3</v>
      </c>
      <c r="G8" s="28">
        <v>6.0000000000000001E-3</v>
      </c>
      <c r="H8" s="53">
        <v>42538</v>
      </c>
      <c r="I8" s="29">
        <v>0.69513888888888897</v>
      </c>
      <c r="J8" s="29" t="s">
        <v>20</v>
      </c>
      <c r="K8" s="53">
        <v>42539</v>
      </c>
      <c r="L8" s="29">
        <v>2.0833333333333301E-2</v>
      </c>
      <c r="M8" s="30">
        <v>19</v>
      </c>
      <c r="N8" s="31">
        <f>N3+20</f>
        <v>22.009999999999998</v>
      </c>
      <c r="O8" s="32">
        <v>0.62</v>
      </c>
      <c r="P8" s="32">
        <v>40</v>
      </c>
      <c r="Q8" s="33">
        <f t="shared" si="0"/>
        <v>7.8166666666666664</v>
      </c>
      <c r="R8" s="34">
        <f t="shared" si="1"/>
        <v>8.3680584119474127E-2</v>
      </c>
      <c r="S8" s="72">
        <f t="shared" si="2"/>
        <v>0.13496868406366794</v>
      </c>
      <c r="AB8" s="32"/>
      <c r="AD8" s="32"/>
      <c r="AE8" s="32"/>
    </row>
    <row r="9" spans="1:16381" s="35" customFormat="1" ht="14">
      <c r="A9" s="235"/>
      <c r="B9" s="235"/>
      <c r="C9" s="230"/>
      <c r="D9" s="26">
        <v>11</v>
      </c>
      <c r="E9" s="27">
        <v>47</v>
      </c>
      <c r="F9" s="28">
        <v>6.0000000000000001E-3</v>
      </c>
      <c r="G9" s="28">
        <v>6.0000000000000001E-3</v>
      </c>
      <c r="H9" s="53">
        <v>42538</v>
      </c>
      <c r="I9" s="29">
        <v>0.69513888888888897</v>
      </c>
      <c r="J9" s="29" t="s">
        <v>25</v>
      </c>
      <c r="K9" s="53">
        <v>42539</v>
      </c>
      <c r="L9" s="29">
        <v>2.0833333333333301E-2</v>
      </c>
      <c r="M9" s="30">
        <v>9</v>
      </c>
      <c r="N9" s="31">
        <f>N3+60</f>
        <v>62.01</v>
      </c>
      <c r="O9" s="32">
        <v>0.62</v>
      </c>
      <c r="P9" s="32">
        <v>40</v>
      </c>
      <c r="Q9" s="33">
        <f t="shared" si="0"/>
        <v>7.8166666666666664</v>
      </c>
      <c r="R9" s="34">
        <f>((N9*M9)/$M$2)*(24/Q9)</f>
        <v>0.11167483008019638</v>
      </c>
      <c r="S9" s="72">
        <f t="shared" si="2"/>
        <v>0.18012069367773609</v>
      </c>
      <c r="AB9" s="32"/>
      <c r="AD9" s="32"/>
      <c r="AE9" s="32"/>
    </row>
    <row r="10" spans="1:16381" s="45" customFormat="1" ht="14">
      <c r="A10" s="221">
        <v>309</v>
      </c>
      <c r="B10" s="221">
        <v>58</v>
      </c>
      <c r="C10" s="225">
        <v>42539</v>
      </c>
      <c r="D10" s="36">
        <v>15</v>
      </c>
      <c r="E10" s="37">
        <v>15</v>
      </c>
      <c r="F10" s="38">
        <v>6.2E-2</v>
      </c>
      <c r="G10" s="38">
        <v>6.2E-2</v>
      </c>
      <c r="H10" s="54">
        <v>42539</v>
      </c>
      <c r="I10" s="39">
        <v>0.49513888888888902</v>
      </c>
      <c r="J10" s="39" t="s">
        <v>19</v>
      </c>
      <c r="K10" s="54">
        <v>42539</v>
      </c>
      <c r="L10" s="39">
        <v>0.83333333333333304</v>
      </c>
      <c r="M10" s="40">
        <v>605</v>
      </c>
      <c r="N10" s="41">
        <v>0.5</v>
      </c>
      <c r="O10" s="42">
        <v>1.44</v>
      </c>
      <c r="P10" s="42">
        <v>40</v>
      </c>
      <c r="Q10" s="43">
        <f t="shared" si="0"/>
        <v>8.1166666666666671</v>
      </c>
      <c r="R10" s="44">
        <f t="shared" ref="R10:R30" si="3">((N10*M10)/$M$2)*(24/Q10)</f>
        <v>5.8293525296927627E-2</v>
      </c>
      <c r="S10" s="51">
        <f t="shared" si="2"/>
        <v>4.0481614789533077E-2</v>
      </c>
      <c r="AB10" s="42"/>
      <c r="AD10" s="42"/>
      <c r="AE10" s="42"/>
    </row>
    <row r="11" spans="1:16381" s="45" customFormat="1" ht="14">
      <c r="A11" s="221"/>
      <c r="B11" s="221"/>
      <c r="C11" s="226"/>
      <c r="D11" s="36">
        <v>15</v>
      </c>
      <c r="E11" s="37">
        <v>15</v>
      </c>
      <c r="F11" s="38">
        <v>6.2E-2</v>
      </c>
      <c r="G11" s="38">
        <v>6.2E-2</v>
      </c>
      <c r="H11" s="54">
        <v>42539</v>
      </c>
      <c r="I11" s="39">
        <v>0.49513888888888902</v>
      </c>
      <c r="J11" s="39" t="s">
        <v>21</v>
      </c>
      <c r="K11" s="54">
        <v>42539</v>
      </c>
      <c r="L11" s="39">
        <v>0.83333333333333304</v>
      </c>
      <c r="M11" s="40">
        <v>352</v>
      </c>
      <c r="N11" s="42">
        <f>N10+1</f>
        <v>1.5</v>
      </c>
      <c r="O11" s="42">
        <v>1.44</v>
      </c>
      <c r="P11" s="42">
        <v>40</v>
      </c>
      <c r="Q11" s="43">
        <f t="shared" si="0"/>
        <v>8.1166666666666671</v>
      </c>
      <c r="R11" s="44">
        <f t="shared" si="3"/>
        <v>0.10174869870009184</v>
      </c>
      <c r="S11" s="51">
        <f>R11/O11</f>
        <v>7.065881854173045E-2</v>
      </c>
      <c r="AB11" s="42"/>
      <c r="AD11" s="42"/>
      <c r="AE11" s="42"/>
    </row>
    <row r="12" spans="1:16381" s="45" customFormat="1" ht="14">
      <c r="A12" s="221"/>
      <c r="B12" s="221"/>
      <c r="C12" s="226"/>
      <c r="D12" s="36">
        <v>15</v>
      </c>
      <c r="E12" s="37">
        <v>15</v>
      </c>
      <c r="F12" s="38">
        <v>6.2E-2</v>
      </c>
      <c r="G12" s="38">
        <v>6.2E-2</v>
      </c>
      <c r="H12" s="54">
        <v>42539</v>
      </c>
      <c r="I12" s="39">
        <v>0.49513888888888902</v>
      </c>
      <c r="J12" s="39" t="s">
        <v>22</v>
      </c>
      <c r="K12" s="54">
        <v>42539</v>
      </c>
      <c r="L12" s="39">
        <v>0.83333333333333304</v>
      </c>
      <c r="M12" s="40">
        <v>111</v>
      </c>
      <c r="N12" s="42">
        <f>N10+4</f>
        <v>4.5</v>
      </c>
      <c r="O12" s="42">
        <v>1.44</v>
      </c>
      <c r="P12" s="42">
        <v>40</v>
      </c>
      <c r="Q12" s="43">
        <f t="shared" si="0"/>
        <v>8.1166666666666671</v>
      </c>
      <c r="R12" s="44">
        <f t="shared" si="3"/>
        <v>9.6256581440711891E-2</v>
      </c>
      <c r="S12" s="51">
        <f t="shared" si="2"/>
        <v>6.6844848222716594E-2</v>
      </c>
      <c r="AB12" s="42"/>
      <c r="AD12" s="42"/>
      <c r="AE12" s="42"/>
    </row>
    <row r="13" spans="1:16381" s="45" customFormat="1" ht="14">
      <c r="A13" s="221"/>
      <c r="B13" s="221"/>
      <c r="C13" s="226"/>
      <c r="D13" s="36">
        <v>15</v>
      </c>
      <c r="E13" s="37">
        <v>15</v>
      </c>
      <c r="F13" s="38">
        <v>6.2E-2</v>
      </c>
      <c r="G13" s="38">
        <v>6.2E-2</v>
      </c>
      <c r="H13" s="54">
        <v>42539</v>
      </c>
      <c r="I13" s="39">
        <v>0.49513888888888902</v>
      </c>
      <c r="J13" s="39" t="s">
        <v>23</v>
      </c>
      <c r="K13" s="54">
        <v>42539</v>
      </c>
      <c r="L13" s="39">
        <v>0.83333333333333304</v>
      </c>
      <c r="M13" s="40">
        <v>6</v>
      </c>
      <c r="N13" s="42">
        <f>N10+8</f>
        <v>8.5</v>
      </c>
      <c r="O13" s="42">
        <v>1.44</v>
      </c>
      <c r="P13" s="42">
        <v>40</v>
      </c>
      <c r="Q13" s="43">
        <f t="shared" si="0"/>
        <v>8.1166666666666671</v>
      </c>
      <c r="R13" s="44">
        <f t="shared" si="3"/>
        <v>9.8279993062588712E-3</v>
      </c>
      <c r="S13" s="51">
        <f>R13/O13</f>
        <v>6.824999518235327E-3</v>
      </c>
      <c r="AB13" s="42"/>
      <c r="AD13" s="42"/>
      <c r="AE13" s="42"/>
    </row>
    <row r="14" spans="1:16381" s="45" customFormat="1" ht="14">
      <c r="A14" s="221"/>
      <c r="B14" s="221"/>
      <c r="C14" s="226"/>
      <c r="D14" s="36">
        <v>15</v>
      </c>
      <c r="E14" s="37">
        <v>15</v>
      </c>
      <c r="F14" s="38">
        <v>6.2E-2</v>
      </c>
      <c r="G14" s="38">
        <v>6.2E-2</v>
      </c>
      <c r="H14" s="54">
        <v>42539</v>
      </c>
      <c r="I14" s="39">
        <v>0.49513888888888902</v>
      </c>
      <c r="J14" s="39" t="s">
        <v>24</v>
      </c>
      <c r="K14" s="54">
        <v>42539</v>
      </c>
      <c r="L14" s="39">
        <v>0.83333333333333304</v>
      </c>
      <c r="M14" s="40">
        <v>79</v>
      </c>
      <c r="N14" s="42">
        <f>N10+12</f>
        <v>12.5</v>
      </c>
      <c r="O14" s="42">
        <v>1.44</v>
      </c>
      <c r="P14" s="42">
        <v>40</v>
      </c>
      <c r="Q14" s="43">
        <f t="shared" si="0"/>
        <v>8.1166666666666671</v>
      </c>
      <c r="R14" s="44">
        <f t="shared" si="3"/>
        <v>0.19029704539079678</v>
      </c>
      <c r="S14" s="51">
        <f t="shared" si="2"/>
        <v>0.13215072596583111</v>
      </c>
      <c r="AB14" s="42"/>
      <c r="AD14" s="42"/>
      <c r="AE14" s="42"/>
    </row>
    <row r="15" spans="1:16381" s="45" customFormat="1" ht="14">
      <c r="A15" s="221"/>
      <c r="B15" s="221"/>
      <c r="C15" s="226"/>
      <c r="D15" s="36">
        <v>15</v>
      </c>
      <c r="E15" s="37">
        <v>15</v>
      </c>
      <c r="F15" s="38">
        <v>6.2E-2</v>
      </c>
      <c r="G15" s="38">
        <v>6.2E-2</v>
      </c>
      <c r="H15" s="54">
        <v>42539</v>
      </c>
      <c r="I15" s="39">
        <v>0.49513888888888902</v>
      </c>
      <c r="J15" s="39" t="s">
        <v>20</v>
      </c>
      <c r="K15" s="54">
        <v>42539</v>
      </c>
      <c r="L15" s="39">
        <v>0.83333333333333304</v>
      </c>
      <c r="M15" s="40">
        <v>75</v>
      </c>
      <c r="N15" s="42">
        <f>N10+20</f>
        <v>20.5</v>
      </c>
      <c r="O15" s="42">
        <v>1.44</v>
      </c>
      <c r="P15" s="42">
        <v>40</v>
      </c>
      <c r="Q15" s="43">
        <f t="shared" si="0"/>
        <v>8.1166666666666671</v>
      </c>
      <c r="R15" s="44">
        <f t="shared" si="3"/>
        <v>0.29628527320339249</v>
      </c>
      <c r="S15" s="51">
        <f t="shared" si="2"/>
        <v>0.20575366194680034</v>
      </c>
      <c r="AB15" s="42"/>
      <c r="AD15" s="42"/>
      <c r="AE15" s="42"/>
    </row>
    <row r="16" spans="1:16381" s="45" customFormat="1" ht="14">
      <c r="A16" s="221"/>
      <c r="B16" s="221"/>
      <c r="C16" s="227"/>
      <c r="D16" s="36">
        <v>15</v>
      </c>
      <c r="E16" s="37">
        <v>15</v>
      </c>
      <c r="F16" s="38">
        <v>6.2E-2</v>
      </c>
      <c r="G16" s="38">
        <v>6.2E-2</v>
      </c>
      <c r="H16" s="54">
        <v>42539</v>
      </c>
      <c r="I16" s="39">
        <v>0.49513888888888902</v>
      </c>
      <c r="J16" s="39" t="s">
        <v>25</v>
      </c>
      <c r="K16" s="54">
        <v>42539</v>
      </c>
      <c r="L16" s="39">
        <v>0.83333333333333304</v>
      </c>
      <c r="M16" s="40">
        <v>18</v>
      </c>
      <c r="N16" s="42">
        <f>N10+60</f>
        <v>60.5</v>
      </c>
      <c r="O16" s="42">
        <v>1.44</v>
      </c>
      <c r="P16" s="42">
        <v>40</v>
      </c>
      <c r="Q16" s="43">
        <f t="shared" si="0"/>
        <v>8.1166666666666671</v>
      </c>
      <c r="R16" s="44">
        <f t="shared" si="3"/>
        <v>0.20985669106893945</v>
      </c>
      <c r="S16" s="51">
        <f t="shared" si="2"/>
        <v>0.14573381324231907</v>
      </c>
      <c r="AB16" s="42"/>
      <c r="AD16" s="42"/>
      <c r="AE16" s="42"/>
    </row>
    <row r="17" spans="1:31" s="35" customFormat="1" ht="14">
      <c r="A17" s="236">
        <v>318</v>
      </c>
      <c r="B17" s="236">
        <v>73</v>
      </c>
      <c r="C17" s="222">
        <v>42541</v>
      </c>
      <c r="D17" s="55">
        <v>15</v>
      </c>
      <c r="E17" s="56">
        <v>19</v>
      </c>
      <c r="F17" s="57">
        <v>0.10299999999999999</v>
      </c>
      <c r="G17" s="57">
        <v>0.10299999999999999</v>
      </c>
      <c r="H17" s="58">
        <v>42541</v>
      </c>
      <c r="I17" s="59">
        <v>0.62222222222222201</v>
      </c>
      <c r="J17" s="59" t="s">
        <v>19</v>
      </c>
      <c r="K17" s="58">
        <v>42541</v>
      </c>
      <c r="L17" s="60">
        <v>0.83333333333333304</v>
      </c>
      <c r="M17" s="61">
        <v>15.4</v>
      </c>
      <c r="N17" s="31">
        <v>6.38</v>
      </c>
      <c r="O17" s="32">
        <v>0.27</v>
      </c>
      <c r="P17" s="32">
        <v>40</v>
      </c>
      <c r="Q17" s="33">
        <f t="shared" si="0"/>
        <v>5.0666666666666664</v>
      </c>
      <c r="R17" s="34">
        <f t="shared" si="3"/>
        <v>3.033134844410296E-2</v>
      </c>
      <c r="S17" s="72">
        <f t="shared" si="2"/>
        <v>0.1123383275707517</v>
      </c>
      <c r="AB17" s="32"/>
      <c r="AD17" s="32"/>
      <c r="AE17" s="32"/>
    </row>
    <row r="18" spans="1:31" s="35" customFormat="1" ht="14">
      <c r="A18" s="236"/>
      <c r="B18" s="236"/>
      <c r="C18" s="223"/>
      <c r="D18" s="55">
        <v>15</v>
      </c>
      <c r="E18" s="56">
        <v>19</v>
      </c>
      <c r="F18" s="57">
        <v>0.10299999999999999</v>
      </c>
      <c r="G18" s="57">
        <v>0.10299999999999999</v>
      </c>
      <c r="H18" s="58">
        <v>42541</v>
      </c>
      <c r="I18" s="59">
        <v>0.62222222222222201</v>
      </c>
      <c r="J18" s="59" t="s">
        <v>21</v>
      </c>
      <c r="K18" s="58">
        <v>42541</v>
      </c>
      <c r="L18" s="59">
        <v>0.83333333333333304</v>
      </c>
      <c r="M18" s="61">
        <v>13.4</v>
      </c>
      <c r="N18" s="32">
        <f>N17+1</f>
        <v>7.38</v>
      </c>
      <c r="O18" s="32">
        <v>0.27</v>
      </c>
      <c r="P18" s="32">
        <v>40</v>
      </c>
      <c r="Q18" s="33">
        <f t="shared" si="0"/>
        <v>5.0666666666666664</v>
      </c>
      <c r="R18" s="34">
        <f t="shared" si="3"/>
        <v>3.052892267164261E-2</v>
      </c>
      <c r="S18" s="72">
        <f t="shared" si="2"/>
        <v>0.11307008396904669</v>
      </c>
      <c r="AB18" s="32"/>
      <c r="AD18" s="32"/>
      <c r="AE18" s="32"/>
    </row>
    <row r="19" spans="1:31" s="35" customFormat="1" ht="14">
      <c r="A19" s="236"/>
      <c r="B19" s="236"/>
      <c r="C19" s="223"/>
      <c r="D19" s="55">
        <v>15</v>
      </c>
      <c r="E19" s="56">
        <v>19</v>
      </c>
      <c r="F19" s="57">
        <v>0.10299999999999999</v>
      </c>
      <c r="G19" s="57">
        <v>0.10299999999999999</v>
      </c>
      <c r="H19" s="58">
        <v>42541</v>
      </c>
      <c r="I19" s="59">
        <v>0.62222222222222201</v>
      </c>
      <c r="J19" s="59" t="s">
        <v>22</v>
      </c>
      <c r="K19" s="58">
        <v>42541</v>
      </c>
      <c r="L19" s="59">
        <v>0.83333333333333304</v>
      </c>
      <c r="M19" s="61">
        <v>12.6</v>
      </c>
      <c r="N19" s="32">
        <f>N17+4</f>
        <v>10.379999999999999</v>
      </c>
      <c r="O19" s="32">
        <v>0.27</v>
      </c>
      <c r="P19" s="32">
        <v>40</v>
      </c>
      <c r="Q19" s="33">
        <f t="shared" si="0"/>
        <v>5.0666666666666664</v>
      </c>
      <c r="R19" s="34">
        <f t="shared" si="3"/>
        <v>4.037552823665002E-2</v>
      </c>
      <c r="S19" s="72">
        <f t="shared" si="2"/>
        <v>0.14953899346907415</v>
      </c>
      <c r="AB19" s="32"/>
      <c r="AD19" s="32"/>
      <c r="AE19" s="32"/>
    </row>
    <row r="20" spans="1:31" s="35" customFormat="1" ht="14">
      <c r="A20" s="236"/>
      <c r="B20" s="236"/>
      <c r="C20" s="223"/>
      <c r="D20" s="55">
        <v>15</v>
      </c>
      <c r="E20" s="56">
        <v>19</v>
      </c>
      <c r="F20" s="57">
        <v>0.10299999999999999</v>
      </c>
      <c r="G20" s="57">
        <v>0.10299999999999999</v>
      </c>
      <c r="H20" s="58">
        <v>42541</v>
      </c>
      <c r="I20" s="59">
        <v>0.62222222222222201</v>
      </c>
      <c r="J20" s="59" t="s">
        <v>23</v>
      </c>
      <c r="K20" s="58">
        <v>42541</v>
      </c>
      <c r="L20" s="59">
        <v>0.83333333333333304</v>
      </c>
      <c r="M20" s="61">
        <v>9.5</v>
      </c>
      <c r="N20" s="32">
        <f>N17+8</f>
        <v>14.379999999999999</v>
      </c>
      <c r="O20" s="32">
        <v>0.27</v>
      </c>
      <c r="P20" s="32">
        <v>40</v>
      </c>
      <c r="Q20" s="33">
        <f t="shared" si="0"/>
        <v>5.0666666666666664</v>
      </c>
      <c r="R20" s="34">
        <f t="shared" si="3"/>
        <v>4.2172836287799796E-2</v>
      </c>
      <c r="S20" s="72">
        <f t="shared" si="2"/>
        <v>0.15619568995481406</v>
      </c>
      <c r="AB20" s="32"/>
      <c r="AD20" s="32"/>
      <c r="AE20" s="32"/>
    </row>
    <row r="21" spans="1:31" s="35" customFormat="1" ht="14">
      <c r="A21" s="236"/>
      <c r="B21" s="236"/>
      <c r="C21" s="223"/>
      <c r="D21" s="55">
        <v>15</v>
      </c>
      <c r="E21" s="56">
        <v>19</v>
      </c>
      <c r="F21" s="57">
        <v>0.10299999999999999</v>
      </c>
      <c r="G21" s="57">
        <v>0.10299999999999999</v>
      </c>
      <c r="H21" s="58">
        <v>42541</v>
      </c>
      <c r="I21" s="59">
        <v>0.62222222222222201</v>
      </c>
      <c r="J21" s="59" t="s">
        <v>24</v>
      </c>
      <c r="K21" s="58">
        <v>42541</v>
      </c>
      <c r="L21" s="59">
        <v>0.83333333333333304</v>
      </c>
      <c r="M21" s="61">
        <v>7.5</v>
      </c>
      <c r="N21" s="32">
        <f>N17+12</f>
        <v>18.38</v>
      </c>
      <c r="O21" s="32">
        <v>0.27</v>
      </c>
      <c r="P21" s="32">
        <v>40</v>
      </c>
      <c r="Q21" s="33">
        <f t="shared" si="0"/>
        <v>5.0666666666666664</v>
      </c>
      <c r="R21" s="34">
        <f t="shared" si="3"/>
        <v>4.2555636353657875E-2</v>
      </c>
      <c r="S21" s="72">
        <f t="shared" si="2"/>
        <v>0.15761346797651063</v>
      </c>
      <c r="AB21" s="32"/>
      <c r="AD21" s="32"/>
      <c r="AE21" s="32"/>
    </row>
    <row r="22" spans="1:31" s="35" customFormat="1" ht="14">
      <c r="A22" s="236"/>
      <c r="B22" s="236"/>
      <c r="C22" s="223"/>
      <c r="D22" s="55">
        <v>15</v>
      </c>
      <c r="E22" s="56">
        <v>19</v>
      </c>
      <c r="F22" s="57">
        <v>0.10299999999999999</v>
      </c>
      <c r="G22" s="57">
        <v>0.10299999999999999</v>
      </c>
      <c r="H22" s="58">
        <v>42541</v>
      </c>
      <c r="I22" s="59">
        <v>0.62222222222222201</v>
      </c>
      <c r="J22" s="59" t="s">
        <v>20</v>
      </c>
      <c r="K22" s="58">
        <v>42541</v>
      </c>
      <c r="L22" s="59">
        <v>0.83333333333333304</v>
      </c>
      <c r="M22" s="61">
        <v>10.1</v>
      </c>
      <c r="N22" s="32">
        <f>N17+20</f>
        <v>26.38</v>
      </c>
      <c r="O22" s="32">
        <v>0.27</v>
      </c>
      <c r="P22" s="32">
        <v>40</v>
      </c>
      <c r="Q22" s="33">
        <f t="shared" si="0"/>
        <v>5.0666666666666664</v>
      </c>
      <c r="R22" s="34">
        <f t="shared" si="3"/>
        <v>8.225200318314034E-2</v>
      </c>
      <c r="S22" s="72">
        <f t="shared" si="2"/>
        <v>0.30463704882644571</v>
      </c>
      <c r="AB22" s="32"/>
      <c r="AD22" s="32"/>
      <c r="AE22" s="32"/>
    </row>
    <row r="23" spans="1:31" s="35" customFormat="1" ht="14">
      <c r="A23" s="236"/>
      <c r="B23" s="236"/>
      <c r="C23" s="224"/>
      <c r="D23" s="55">
        <v>15</v>
      </c>
      <c r="E23" s="56">
        <v>19</v>
      </c>
      <c r="F23" s="57">
        <v>0.10299999999999999</v>
      </c>
      <c r="G23" s="57">
        <v>0.10299999999999999</v>
      </c>
      <c r="H23" s="58">
        <v>42541</v>
      </c>
      <c r="I23" s="59">
        <v>0.62222222222222201</v>
      </c>
      <c r="J23" s="59" t="s">
        <v>25</v>
      </c>
      <c r="K23" s="58">
        <v>42541</v>
      </c>
      <c r="L23" s="59">
        <v>0.83333333333333304</v>
      </c>
      <c r="M23" s="61">
        <v>9.4</v>
      </c>
      <c r="N23" s="32">
        <f>N17+60</f>
        <v>66.38</v>
      </c>
      <c r="O23" s="32">
        <v>0.27</v>
      </c>
      <c r="P23" s="32">
        <v>40</v>
      </c>
      <c r="Q23" s="33">
        <f t="shared" si="0"/>
        <v>5.0666666666666664</v>
      </c>
      <c r="R23" s="34">
        <f t="shared" si="3"/>
        <v>0.19262622797870593</v>
      </c>
      <c r="S23" s="72">
        <f t="shared" si="2"/>
        <v>0.71343047399520709</v>
      </c>
      <c r="AB23" s="32"/>
      <c r="AD23" s="32"/>
      <c r="AE23" s="32"/>
    </row>
    <row r="24" spans="1:31" s="45" customFormat="1" ht="15">
      <c r="A24" s="231">
        <v>604.5</v>
      </c>
      <c r="B24" s="231">
        <v>168</v>
      </c>
      <c r="C24" s="233">
        <v>42557</v>
      </c>
      <c r="D24" s="62"/>
      <c r="E24" s="63">
        <v>15</v>
      </c>
      <c r="F24" s="62" t="s">
        <v>26</v>
      </c>
      <c r="G24" s="64">
        <v>0.1</v>
      </c>
      <c r="H24" s="65">
        <v>42557</v>
      </c>
      <c r="I24" s="66">
        <v>42557.597222222219</v>
      </c>
      <c r="J24" s="49"/>
      <c r="K24" s="65">
        <v>42558</v>
      </c>
      <c r="L24" s="66">
        <v>0.72916666666666663</v>
      </c>
      <c r="M24" s="40">
        <v>17.399999999999999</v>
      </c>
      <c r="N24" s="67">
        <v>6.75</v>
      </c>
      <c r="O24" s="46">
        <v>0.17321500000000001</v>
      </c>
      <c r="P24" s="42">
        <v>40</v>
      </c>
      <c r="Q24" s="43">
        <f t="shared" si="0"/>
        <v>27.166666666666668</v>
      </c>
      <c r="R24" s="44">
        <f t="shared" si="3"/>
        <v>6.76222035990967E-3</v>
      </c>
      <c r="S24" s="51">
        <f t="shared" si="2"/>
        <v>3.9039461708914758E-2</v>
      </c>
      <c r="AB24" s="42"/>
      <c r="AD24" s="42"/>
      <c r="AE24" s="42"/>
    </row>
    <row r="25" spans="1:31" s="45" customFormat="1" ht="17" customHeight="1">
      <c r="A25" s="232"/>
      <c r="B25" s="232"/>
      <c r="C25" s="234"/>
      <c r="D25" s="62"/>
      <c r="E25" s="63">
        <v>15</v>
      </c>
      <c r="F25" s="62" t="s">
        <v>26</v>
      </c>
      <c r="G25" s="64">
        <v>0.1</v>
      </c>
      <c r="H25" s="65">
        <v>42557</v>
      </c>
      <c r="I25" s="66">
        <v>42557.597222222219</v>
      </c>
      <c r="J25" s="68" t="s">
        <v>18</v>
      </c>
      <c r="K25" s="65">
        <v>42558</v>
      </c>
      <c r="L25" s="66">
        <v>0.72916666666666663</v>
      </c>
      <c r="M25" s="69">
        <v>15.1</v>
      </c>
      <c r="N25" s="70">
        <v>8.8887756376942004</v>
      </c>
      <c r="O25" s="46">
        <v>0.17321500000000001</v>
      </c>
      <c r="P25" s="42">
        <v>40</v>
      </c>
      <c r="Q25" s="43">
        <f t="shared" si="0"/>
        <v>27.166666666666668</v>
      </c>
      <c r="R25" s="44">
        <f t="shared" si="3"/>
        <v>7.7277878232223105E-3</v>
      </c>
      <c r="S25" s="51">
        <f t="shared" si="2"/>
        <v>4.4613848819226455E-2</v>
      </c>
      <c r="AB25" s="42"/>
      <c r="AD25" s="42"/>
      <c r="AE25" s="42"/>
    </row>
    <row r="26" spans="1:31" s="45" customFormat="1" ht="17" customHeight="1">
      <c r="A26" s="232"/>
      <c r="B26" s="232"/>
      <c r="C26" s="234"/>
      <c r="D26" s="62"/>
      <c r="E26" s="63">
        <v>15</v>
      </c>
      <c r="F26" s="62" t="s">
        <v>26</v>
      </c>
      <c r="G26" s="64">
        <v>0.1</v>
      </c>
      <c r="H26" s="65">
        <v>42557</v>
      </c>
      <c r="I26" s="66">
        <v>42557.597222222219</v>
      </c>
      <c r="J26" s="68" t="s">
        <v>27</v>
      </c>
      <c r="K26" s="65">
        <v>42558</v>
      </c>
      <c r="L26" s="66">
        <v>0.72916666666666663</v>
      </c>
      <c r="M26" s="69">
        <v>12.5</v>
      </c>
      <c r="N26" s="70">
        <v>11.2641584344615</v>
      </c>
      <c r="O26" s="46">
        <v>0.17321500000000001</v>
      </c>
      <c r="P26" s="42">
        <v>40</v>
      </c>
      <c r="Q26" s="43">
        <f t="shared" si="0"/>
        <v>27.166666666666668</v>
      </c>
      <c r="R26" s="44">
        <f t="shared" si="3"/>
        <v>8.1067179121715408E-3</v>
      </c>
      <c r="S26" s="51">
        <f t="shared" si="2"/>
        <v>4.6801477425000952E-2</v>
      </c>
      <c r="AB26" s="42"/>
      <c r="AD26" s="42"/>
      <c r="AE26" s="42"/>
    </row>
    <row r="27" spans="1:31" s="45" customFormat="1" ht="16" customHeight="1">
      <c r="A27" s="232"/>
      <c r="B27" s="232"/>
      <c r="C27" s="234"/>
      <c r="D27" s="62"/>
      <c r="E27" s="63">
        <v>15</v>
      </c>
      <c r="F27" s="62" t="s">
        <v>26</v>
      </c>
      <c r="G27" s="64">
        <v>0.1</v>
      </c>
      <c r="H27" s="65">
        <v>42557</v>
      </c>
      <c r="I27" s="66">
        <v>42557.597222222219</v>
      </c>
      <c r="J27" s="68" t="s">
        <v>28</v>
      </c>
      <c r="K27" s="65">
        <v>42558</v>
      </c>
      <c r="L27" s="66">
        <v>0.72916666666666663</v>
      </c>
      <c r="M27" s="69">
        <v>7.5</v>
      </c>
      <c r="N27" s="70">
        <v>22.636045712391802</v>
      </c>
      <c r="O27" s="46">
        <v>0.17321500000000001</v>
      </c>
      <c r="P27" s="42">
        <v>40</v>
      </c>
      <c r="Q27" s="43">
        <f t="shared" si="0"/>
        <v>27.166666666666668</v>
      </c>
      <c r="R27" s="44">
        <f t="shared" si="3"/>
        <v>9.7745804076744477E-3</v>
      </c>
      <c r="S27" s="51">
        <f t="shared" si="2"/>
        <v>5.6430334599627326E-2</v>
      </c>
      <c r="AB27" s="42"/>
      <c r="AD27" s="42"/>
      <c r="AE27" s="42"/>
    </row>
    <row r="28" spans="1:31" s="45" customFormat="1" ht="16" customHeight="1">
      <c r="A28" s="232"/>
      <c r="B28" s="232"/>
      <c r="C28" s="234"/>
      <c r="D28" s="62"/>
      <c r="E28" s="63">
        <v>15</v>
      </c>
      <c r="F28" s="62" t="s">
        <v>26</v>
      </c>
      <c r="G28" s="64">
        <v>0.1</v>
      </c>
      <c r="H28" s="65">
        <v>42557</v>
      </c>
      <c r="I28" s="66">
        <v>42557.597222222219</v>
      </c>
      <c r="J28" s="68" t="s">
        <v>29</v>
      </c>
      <c r="K28" s="65">
        <v>42558</v>
      </c>
      <c r="L28" s="66">
        <v>0.72916666666666663</v>
      </c>
      <c r="M28" s="69">
        <v>9.3000000000000007</v>
      </c>
      <c r="N28" s="71">
        <v>39.532665381259498</v>
      </c>
      <c r="O28" s="46">
        <v>0.17321500000000001</v>
      </c>
      <c r="P28" s="42">
        <v>40</v>
      </c>
      <c r="Q28" s="43">
        <f t="shared" si="0"/>
        <v>27.166666666666668</v>
      </c>
      <c r="R28" s="44">
        <f t="shared" si="3"/>
        <v>2.1167781446748725E-2</v>
      </c>
      <c r="S28" s="51">
        <f t="shared" si="2"/>
        <v>0.12220524461939626</v>
      </c>
      <c r="AB28" s="42"/>
      <c r="AD28" s="42"/>
      <c r="AE28" s="42"/>
    </row>
    <row r="29" spans="1:31" s="45" customFormat="1" ht="16" customHeight="1">
      <c r="A29" s="232"/>
      <c r="B29" s="232"/>
      <c r="C29" s="234"/>
      <c r="D29" s="62"/>
      <c r="E29" s="63">
        <v>15</v>
      </c>
      <c r="F29" s="62" t="s">
        <v>26</v>
      </c>
      <c r="G29" s="64">
        <v>0.1</v>
      </c>
      <c r="H29" s="65">
        <v>42557</v>
      </c>
      <c r="I29" s="66">
        <v>42557.597222222219</v>
      </c>
      <c r="J29" s="68" t="s">
        <v>30</v>
      </c>
      <c r="K29" s="65">
        <v>42558</v>
      </c>
      <c r="L29" s="66">
        <v>0.72916666666666663</v>
      </c>
      <c r="M29" s="69">
        <v>82.2</v>
      </c>
      <c r="N29" s="71">
        <v>76.602084015404898</v>
      </c>
      <c r="O29" s="46">
        <v>0.17321500000000001</v>
      </c>
      <c r="P29" s="42">
        <v>40</v>
      </c>
      <c r="Q29" s="43">
        <f t="shared" si="0"/>
        <v>27.166666666666668</v>
      </c>
      <c r="R29" s="44">
        <f t="shared" si="3"/>
        <v>0.36253396466536936</v>
      </c>
      <c r="S29" s="51">
        <f t="shared" si="2"/>
        <v>2.0929709590126104</v>
      </c>
      <c r="AB29" s="42"/>
      <c r="AD29" s="42"/>
      <c r="AE29" s="42"/>
    </row>
    <row r="30" spans="1:31" s="45" customFormat="1" ht="16" customHeight="1">
      <c r="A30" s="232"/>
      <c r="B30" s="232"/>
      <c r="C30" s="234"/>
      <c r="D30" s="62"/>
      <c r="E30" s="63">
        <v>15</v>
      </c>
      <c r="F30" s="62" t="s">
        <v>26</v>
      </c>
      <c r="G30" s="64">
        <v>0.1</v>
      </c>
      <c r="H30" s="65">
        <v>42557</v>
      </c>
      <c r="I30" s="66">
        <v>42557.597222222219</v>
      </c>
      <c r="J30" s="68" t="s">
        <v>31</v>
      </c>
      <c r="K30" s="65">
        <v>42558</v>
      </c>
      <c r="L30" s="66">
        <v>0.72916666666666663</v>
      </c>
      <c r="M30" s="69">
        <v>25.2</v>
      </c>
      <c r="N30" s="71">
        <v>127.98339410952001</v>
      </c>
      <c r="O30" s="46">
        <v>0.17321500000000001</v>
      </c>
      <c r="P30" s="42">
        <v>40</v>
      </c>
      <c r="Q30" s="43">
        <f t="shared" si="0"/>
        <v>27.166666666666668</v>
      </c>
      <c r="R30" s="44">
        <f t="shared" si="3"/>
        <v>0.18569083198909356</v>
      </c>
      <c r="S30" s="51">
        <f t="shared" si="2"/>
        <v>1.0720251247818813</v>
      </c>
      <c r="AB30" s="42"/>
      <c r="AD30" s="42"/>
      <c r="AE30" s="42"/>
    </row>
  </sheetData>
  <mergeCells count="12">
    <mergeCell ref="C17:C23"/>
    <mergeCell ref="C10:C16"/>
    <mergeCell ref="C3:C9"/>
    <mergeCell ref="A24:A30"/>
    <mergeCell ref="B24:B30"/>
    <mergeCell ref="C24:C30"/>
    <mergeCell ref="A3:A9"/>
    <mergeCell ref="B3:B9"/>
    <mergeCell ref="A10:A16"/>
    <mergeCell ref="B10:B16"/>
    <mergeCell ref="A17:A23"/>
    <mergeCell ref="B17:B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66B0-84DC-4B46-9052-3218A63D4AEC}">
  <dimension ref="A1:XES60"/>
  <sheetViews>
    <sheetView tabSelected="1" zoomScale="93" workbookViewId="0">
      <pane ySplit="1" topLeftCell="A2" activePane="bottomLeft" state="frozen"/>
      <selection activeCell="F1" sqref="F1"/>
      <selection pane="bottomLeft" activeCell="AH43" sqref="AH43"/>
    </sheetView>
  </sheetViews>
  <sheetFormatPr baseColWidth="10" defaultRowHeight="16"/>
  <cols>
    <col min="10" max="11" width="35" customWidth="1"/>
    <col min="21" max="33" width="10.83203125" style="200"/>
  </cols>
  <sheetData>
    <row r="1" spans="1:16373" s="12" customFormat="1" ht="2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5</v>
      </c>
      <c r="H1" s="4" t="s">
        <v>6</v>
      </c>
      <c r="I1" s="5" t="s">
        <v>7</v>
      </c>
      <c r="J1" s="6" t="s">
        <v>8</v>
      </c>
      <c r="K1" s="6"/>
      <c r="L1" s="4" t="s">
        <v>9</v>
      </c>
      <c r="M1" s="5" t="s">
        <v>10</v>
      </c>
      <c r="N1" s="7" t="s">
        <v>11</v>
      </c>
      <c r="O1" s="8" t="s">
        <v>12</v>
      </c>
      <c r="P1" s="9" t="s">
        <v>13</v>
      </c>
      <c r="Q1" s="10" t="s">
        <v>14</v>
      </c>
      <c r="R1" s="2" t="s">
        <v>15</v>
      </c>
      <c r="S1" s="11" t="s">
        <v>16</v>
      </c>
      <c r="T1" s="73" t="s">
        <v>33</v>
      </c>
      <c r="U1" s="191"/>
      <c r="V1" s="192"/>
      <c r="W1" s="193"/>
      <c r="X1" s="194"/>
      <c r="Y1" s="195"/>
      <c r="Z1" s="195"/>
      <c r="AA1" s="195"/>
      <c r="AB1" s="195"/>
      <c r="AC1" s="195"/>
      <c r="AD1" s="194"/>
      <c r="AE1" s="195"/>
      <c r="AF1" s="194"/>
      <c r="AG1" s="19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16373" s="20" customFormat="1" ht="14">
      <c r="C2" s="17"/>
      <c r="D2" s="17"/>
      <c r="E2" s="16"/>
      <c r="F2" s="17"/>
      <c r="G2" s="17"/>
      <c r="H2" s="18"/>
      <c r="I2" s="19"/>
      <c r="L2" s="25" t="s">
        <v>17</v>
      </c>
      <c r="M2" s="17" t="s">
        <v>18</v>
      </c>
      <c r="N2" s="16">
        <v>15344</v>
      </c>
      <c r="O2" s="21"/>
      <c r="P2" s="21"/>
      <c r="Q2" s="16"/>
      <c r="R2" s="17"/>
      <c r="S2" s="23"/>
      <c r="T2" s="16"/>
      <c r="U2" s="196"/>
      <c r="V2" s="197"/>
      <c r="W2" s="197"/>
      <c r="X2" s="198"/>
      <c r="Y2" s="199"/>
      <c r="Z2" s="199"/>
      <c r="AA2" s="199"/>
      <c r="AB2" s="199"/>
      <c r="AC2" s="199"/>
      <c r="AD2" s="198"/>
      <c r="AE2" s="199"/>
      <c r="AF2" s="198"/>
      <c r="AG2" s="198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</row>
    <row r="4" spans="1:16373" s="78" customFormat="1" ht="23" customHeight="1">
      <c r="A4" s="243">
        <v>107</v>
      </c>
      <c r="B4" s="243">
        <v>13</v>
      </c>
      <c r="C4" s="244"/>
      <c r="D4" s="36">
        <v>17</v>
      </c>
      <c r="E4" s="37">
        <v>15</v>
      </c>
      <c r="F4" s="38">
        <v>0.10299999999999999</v>
      </c>
      <c r="G4" s="38">
        <v>0.10299999999999999</v>
      </c>
      <c r="H4" s="54">
        <v>42532</v>
      </c>
      <c r="I4" s="39">
        <v>0.625</v>
      </c>
      <c r="J4" s="39" t="s">
        <v>19</v>
      </c>
      <c r="K4" s="39" t="s">
        <v>36</v>
      </c>
      <c r="L4" s="54">
        <v>42533</v>
      </c>
      <c r="M4" s="39">
        <v>0.625</v>
      </c>
      <c r="N4" s="40">
        <v>223</v>
      </c>
      <c r="O4" s="74">
        <v>4.37</v>
      </c>
      <c r="P4" s="75">
        <v>0.3</v>
      </c>
      <c r="Q4" s="74">
        <v>40</v>
      </c>
      <c r="R4" s="76">
        <f t="shared" ref="R4:R36" si="0">(((DAY(L4)-DAY(H4))*24*60)+(HOUR(M4)*60+(MINUTE(M4)))-(HOUR(I4)*60+(MINUTE(I4))))/60</f>
        <v>24</v>
      </c>
      <c r="S4" s="52">
        <f>((O4*N4)/$N$2)*(24/R4)</f>
        <v>6.3510818561001048E-2</v>
      </c>
      <c r="T4" s="183">
        <f>S4/P4</f>
        <v>0.21170272853667016</v>
      </c>
      <c r="U4" s="201"/>
      <c r="V4" s="202"/>
      <c r="W4"/>
      <c r="X4" s="39" t="s">
        <v>36</v>
      </c>
      <c r="Y4" s="39" t="s">
        <v>38</v>
      </c>
      <c r="Z4" s="39" t="s">
        <v>37</v>
      </c>
      <c r="AA4" s="202"/>
      <c r="AB4" s="202"/>
      <c r="AC4" s="202"/>
      <c r="AD4" s="203"/>
      <c r="AE4" s="204"/>
      <c r="AF4" s="205"/>
      <c r="AG4" s="197"/>
    </row>
    <row r="5" spans="1:16373" s="78" customFormat="1" ht="23" customHeight="1">
      <c r="A5" s="243"/>
      <c r="B5" s="243"/>
      <c r="C5" s="244"/>
      <c r="D5" s="36">
        <v>17</v>
      </c>
      <c r="E5" s="37">
        <v>15</v>
      </c>
      <c r="F5" s="38">
        <v>0.10299999999999999</v>
      </c>
      <c r="G5" s="38">
        <v>0.10299999999999999</v>
      </c>
      <c r="H5" s="54">
        <v>42532</v>
      </c>
      <c r="I5" s="39">
        <v>0.625</v>
      </c>
      <c r="J5" s="39" t="s">
        <v>34</v>
      </c>
      <c r="K5" s="39" t="s">
        <v>37</v>
      </c>
      <c r="L5" s="54">
        <v>42533</v>
      </c>
      <c r="M5" s="39">
        <v>0.625</v>
      </c>
      <c r="N5" s="40">
        <v>24</v>
      </c>
      <c r="O5" s="74">
        <f>O4+20</f>
        <v>24.37</v>
      </c>
      <c r="P5" s="75">
        <v>0.3</v>
      </c>
      <c r="Q5" s="74">
        <v>40</v>
      </c>
      <c r="R5" s="76">
        <f t="shared" si="0"/>
        <v>24</v>
      </c>
      <c r="S5" s="52">
        <f>((O5*N5)/$N$2)*(24/R5)</f>
        <v>3.8117831074035456E-2</v>
      </c>
      <c r="T5" s="183">
        <f>S5/P5</f>
        <v>0.12705943691345153</v>
      </c>
      <c r="U5" s="201"/>
      <c r="V5" s="202"/>
      <c r="W5" s="78" t="s">
        <v>39</v>
      </c>
      <c r="X5" s="77">
        <v>0.21170272853667016</v>
      </c>
      <c r="Y5" s="77">
        <v>0.1694125825512687</v>
      </c>
      <c r="Z5" s="77">
        <v>0.12705943691345153</v>
      </c>
      <c r="AA5" s="202"/>
      <c r="AB5" s="202"/>
      <c r="AC5" s="202"/>
      <c r="AD5" s="203"/>
      <c r="AE5" s="204"/>
      <c r="AF5" s="205"/>
      <c r="AG5" s="197"/>
    </row>
    <row r="6" spans="1:16373" s="78" customFormat="1" ht="23" customHeight="1">
      <c r="A6" s="243"/>
      <c r="B6" s="243"/>
      <c r="C6" s="244"/>
      <c r="D6" s="36">
        <v>17</v>
      </c>
      <c r="E6" s="37">
        <v>15</v>
      </c>
      <c r="F6" s="38">
        <v>0.10299999999999999</v>
      </c>
      <c r="G6" s="38">
        <v>0.10299999999999999</v>
      </c>
      <c r="H6" s="54">
        <v>42532</v>
      </c>
      <c r="I6" s="39">
        <v>0.625</v>
      </c>
      <c r="J6" s="39" t="s">
        <v>20</v>
      </c>
      <c r="K6" s="39" t="s">
        <v>38</v>
      </c>
      <c r="L6" s="54">
        <v>42533</v>
      </c>
      <c r="M6" s="39">
        <v>0.625</v>
      </c>
      <c r="N6" s="40">
        <v>32</v>
      </c>
      <c r="O6" s="74">
        <f>O4+20</f>
        <v>24.37</v>
      </c>
      <c r="P6" s="75">
        <v>0.3</v>
      </c>
      <c r="Q6" s="74">
        <v>40</v>
      </c>
      <c r="R6" s="76">
        <f t="shared" si="0"/>
        <v>24</v>
      </c>
      <c r="S6" s="52">
        <f>((O6*N6)/$N$2)*(24/R6)</f>
        <v>5.0823774765380608E-2</v>
      </c>
      <c r="T6" s="183">
        <f>S6/P6</f>
        <v>0.1694125825512687</v>
      </c>
      <c r="U6" s="201"/>
      <c r="V6" s="202"/>
      <c r="W6" s="50" t="s">
        <v>40</v>
      </c>
      <c r="X6" s="217">
        <v>5.9908212290147235E-2</v>
      </c>
      <c r="Y6" s="217">
        <v>9.2322317490613412E-2</v>
      </c>
      <c r="Z6" s="217">
        <v>9.2322317490613412E-2</v>
      </c>
      <c r="AA6" s="202"/>
      <c r="AB6" s="202"/>
      <c r="AC6" s="202"/>
      <c r="AD6" s="206"/>
      <c r="AE6" s="202"/>
      <c r="AF6" s="206"/>
      <c r="AG6" s="206"/>
    </row>
    <row r="7" spans="1:16373" s="83" customFormat="1" ht="23" customHeight="1">
      <c r="A7" s="239">
        <v>110</v>
      </c>
      <c r="B7" s="239">
        <v>18</v>
      </c>
      <c r="C7" s="240"/>
      <c r="D7" s="55">
        <v>16</v>
      </c>
      <c r="E7" s="56">
        <v>20</v>
      </c>
      <c r="F7" s="57">
        <v>0.10299999999999999</v>
      </c>
      <c r="G7" s="57">
        <v>0.10299999999999999</v>
      </c>
      <c r="H7" s="58">
        <v>42533</v>
      </c>
      <c r="I7" s="59">
        <v>0.44097222222222199</v>
      </c>
      <c r="J7" s="59" t="s">
        <v>19</v>
      </c>
      <c r="K7" s="163" t="s">
        <v>36</v>
      </c>
      <c r="L7" s="58">
        <v>42534</v>
      </c>
      <c r="M7" s="59">
        <v>0.42361111111111099</v>
      </c>
      <c r="N7" s="61">
        <v>36</v>
      </c>
      <c r="O7" s="80">
        <v>5.52</v>
      </c>
      <c r="P7" s="81">
        <v>0.22</v>
      </c>
      <c r="Q7" s="81">
        <v>40</v>
      </c>
      <c r="R7" s="82">
        <f t="shared" si="0"/>
        <v>23.583333333333332</v>
      </c>
      <c r="S7" s="79">
        <f t="shared" ref="S7:S60" si="1">((O7*N7)/$N$2)*(24/R7)</f>
        <v>1.3179806703832392E-2</v>
      </c>
      <c r="T7" s="184">
        <f t="shared" ref="T7:T60" si="2">S7/P7</f>
        <v>5.9908212290147235E-2</v>
      </c>
      <c r="U7" s="207"/>
      <c r="V7" s="201"/>
      <c r="W7" s="78" t="s">
        <v>41</v>
      </c>
      <c r="X7" s="77">
        <v>3.0500521376433786E-2</v>
      </c>
      <c r="Y7" s="77">
        <v>6.1566339484064002E-2</v>
      </c>
      <c r="Z7" s="77">
        <v>9.8506143174502417E-2</v>
      </c>
      <c r="AA7" s="202"/>
      <c r="AB7" s="202"/>
      <c r="AC7" s="202"/>
      <c r="AD7" s="202"/>
      <c r="AE7" s="206"/>
      <c r="AF7" s="202"/>
      <c r="AG7" s="206"/>
    </row>
    <row r="8" spans="1:16373" s="83" customFormat="1" ht="23" customHeight="1">
      <c r="A8" s="239"/>
      <c r="B8" s="239"/>
      <c r="C8" s="240"/>
      <c r="D8" s="55">
        <v>16</v>
      </c>
      <c r="E8" s="56">
        <v>20</v>
      </c>
      <c r="F8" s="57">
        <v>0.10299999999999999</v>
      </c>
      <c r="G8" s="57">
        <v>0.10299999999999999</v>
      </c>
      <c r="H8" s="58">
        <v>42533</v>
      </c>
      <c r="I8" s="59">
        <v>0.44097222222222199</v>
      </c>
      <c r="J8" s="59" t="s">
        <v>34</v>
      </c>
      <c r="K8" s="163" t="s">
        <v>37</v>
      </c>
      <c r="L8" s="58">
        <v>42534</v>
      </c>
      <c r="M8" s="59">
        <v>0.42361111111111099</v>
      </c>
      <c r="N8" s="61">
        <v>12</v>
      </c>
      <c r="O8" s="81">
        <f>O7+20</f>
        <v>25.52</v>
      </c>
      <c r="P8" s="81">
        <v>0.22</v>
      </c>
      <c r="Q8" s="81">
        <v>40</v>
      </c>
      <c r="R8" s="82">
        <f t="shared" si="0"/>
        <v>23.583333333333332</v>
      </c>
      <c r="S8" s="79">
        <f t="shared" si="1"/>
        <v>2.031090984793495E-2</v>
      </c>
      <c r="T8" s="184">
        <f t="shared" si="2"/>
        <v>9.2322317490613412E-2</v>
      </c>
      <c r="U8" s="207"/>
      <c r="V8" s="201"/>
      <c r="W8" s="50" t="s">
        <v>42</v>
      </c>
      <c r="X8" s="217">
        <v>0.11362846399342749</v>
      </c>
      <c r="Y8" s="217">
        <v>0.20480249677329967</v>
      </c>
      <c r="Z8" s="217">
        <v>3.5264006066925778E-2</v>
      </c>
      <c r="AA8" s="202"/>
      <c r="AB8" s="202"/>
      <c r="AC8" s="202"/>
      <c r="AD8" s="202"/>
      <c r="AE8" s="206"/>
      <c r="AF8" s="202"/>
      <c r="AG8" s="206"/>
    </row>
    <row r="9" spans="1:16373" s="83" customFormat="1" ht="23" customHeight="1">
      <c r="A9" s="239"/>
      <c r="B9" s="239"/>
      <c r="C9" s="240"/>
      <c r="D9" s="55">
        <v>16</v>
      </c>
      <c r="E9" s="56">
        <v>20</v>
      </c>
      <c r="F9" s="57">
        <v>0.10299999999999999</v>
      </c>
      <c r="G9" s="57">
        <v>0.10299999999999999</v>
      </c>
      <c r="H9" s="58">
        <v>42533</v>
      </c>
      <c r="I9" s="59">
        <v>0.44097222222222199</v>
      </c>
      <c r="J9" s="59" t="s">
        <v>20</v>
      </c>
      <c r="K9" s="163" t="s">
        <v>38</v>
      </c>
      <c r="L9" s="58">
        <v>42534</v>
      </c>
      <c r="M9" s="59">
        <v>0.42361111111111099</v>
      </c>
      <c r="N9" s="61">
        <v>12</v>
      </c>
      <c r="O9" s="81">
        <f>O7+20</f>
        <v>25.52</v>
      </c>
      <c r="P9" s="81">
        <v>0.22</v>
      </c>
      <c r="Q9" s="81">
        <v>40</v>
      </c>
      <c r="R9" s="82">
        <f t="shared" si="0"/>
        <v>23.583333333333332</v>
      </c>
      <c r="S9" s="79">
        <f t="shared" si="1"/>
        <v>2.031090984793495E-2</v>
      </c>
      <c r="T9" s="184">
        <f t="shared" si="2"/>
        <v>9.2322317490613412E-2</v>
      </c>
      <c r="U9" s="207"/>
      <c r="V9" s="201"/>
      <c r="W9" s="214" t="s">
        <v>43</v>
      </c>
      <c r="X9" s="215">
        <v>4.5986849948109441E-2</v>
      </c>
      <c r="Y9" s="215">
        <v>5.7919945023636989E-2</v>
      </c>
      <c r="Z9" s="215">
        <v>5.6109946741648327E-2</v>
      </c>
      <c r="AA9" s="202"/>
      <c r="AB9" s="202"/>
      <c r="AC9" s="202"/>
      <c r="AD9" s="202"/>
      <c r="AE9" s="206"/>
      <c r="AF9" s="202"/>
      <c r="AG9" s="206"/>
    </row>
    <row r="10" spans="1:16373" s="78" customFormat="1" ht="23" customHeight="1">
      <c r="A10" s="243">
        <v>115</v>
      </c>
      <c r="B10" s="243">
        <v>25</v>
      </c>
      <c r="C10" s="244"/>
      <c r="D10" s="36">
        <v>16</v>
      </c>
      <c r="E10" s="37">
        <v>25</v>
      </c>
      <c r="F10" s="38">
        <v>0.10299999999999999</v>
      </c>
      <c r="G10" s="38">
        <v>0.10299999999999999</v>
      </c>
      <c r="H10" s="54">
        <v>42534</v>
      </c>
      <c r="I10" s="39">
        <v>0.48888888888888898</v>
      </c>
      <c r="J10" s="39" t="s">
        <v>19</v>
      </c>
      <c r="K10" s="39" t="s">
        <v>36</v>
      </c>
      <c r="L10" s="54">
        <v>42535</v>
      </c>
      <c r="M10" s="39">
        <v>0.51111111111111096</v>
      </c>
      <c r="N10" s="40">
        <v>8</v>
      </c>
      <c r="O10" s="84">
        <v>8.9700000000000006</v>
      </c>
      <c r="P10" s="74">
        <v>0.15</v>
      </c>
      <c r="Q10" s="74">
        <v>40</v>
      </c>
      <c r="R10" s="76">
        <f t="shared" si="0"/>
        <v>24.533333333333335</v>
      </c>
      <c r="S10" s="52">
        <f t="shared" si="1"/>
        <v>4.5750782064650679E-3</v>
      </c>
      <c r="T10" s="183">
        <f t="shared" si="2"/>
        <v>3.0500521376433786E-2</v>
      </c>
      <c r="U10" s="207"/>
      <c r="V10" s="201"/>
      <c r="W10" s="50" t="s">
        <v>44</v>
      </c>
      <c r="X10" s="218">
        <v>0.13275060198939237</v>
      </c>
      <c r="Y10" s="218">
        <v>4.3046708925152437E-2</v>
      </c>
      <c r="Z10" s="218">
        <v>4.8816582216765839E-2</v>
      </c>
      <c r="AA10" s="202"/>
      <c r="AB10" s="202"/>
      <c r="AC10" s="202"/>
      <c r="AD10" s="202"/>
      <c r="AE10" s="206"/>
      <c r="AF10" s="202"/>
      <c r="AG10" s="206"/>
    </row>
    <row r="11" spans="1:16373" s="78" customFormat="1" ht="23" customHeight="1">
      <c r="A11" s="243"/>
      <c r="B11" s="243"/>
      <c r="C11" s="244"/>
      <c r="D11" s="36">
        <v>16</v>
      </c>
      <c r="E11" s="37">
        <v>25</v>
      </c>
      <c r="F11" s="38">
        <v>0.10299999999999999</v>
      </c>
      <c r="G11" s="38">
        <v>0.10299999999999999</v>
      </c>
      <c r="H11" s="54">
        <v>42534</v>
      </c>
      <c r="I11" s="39">
        <v>0.48888888888888898</v>
      </c>
      <c r="J11" s="39" t="s">
        <v>34</v>
      </c>
      <c r="K11" s="39" t="s">
        <v>37</v>
      </c>
      <c r="L11" s="54">
        <v>42535</v>
      </c>
      <c r="M11" s="39">
        <v>0.51111111111111096</v>
      </c>
      <c r="N11" s="40">
        <v>8</v>
      </c>
      <c r="O11" s="74">
        <f>O10+20</f>
        <v>28.97</v>
      </c>
      <c r="P11" s="74">
        <v>0.15</v>
      </c>
      <c r="Q11" s="74">
        <v>40</v>
      </c>
      <c r="R11" s="76">
        <f t="shared" si="0"/>
        <v>24.533333333333335</v>
      </c>
      <c r="S11" s="52">
        <f t="shared" si="1"/>
        <v>1.4775921476175362E-2</v>
      </c>
      <c r="T11" s="183">
        <f t="shared" si="2"/>
        <v>9.8506143174502417E-2</v>
      </c>
      <c r="U11" s="207"/>
      <c r="V11" s="201"/>
      <c r="W11" s="214" t="s">
        <v>45</v>
      </c>
      <c r="X11" s="215">
        <v>6.4022144881867388E-2</v>
      </c>
      <c r="Y11" s="215">
        <v>9.3705672149341793E-2</v>
      </c>
      <c r="Z11" s="215">
        <v>0.10541888116800952</v>
      </c>
      <c r="AA11" s="202"/>
      <c r="AB11" s="202"/>
      <c r="AC11" s="202"/>
      <c r="AD11" s="202"/>
      <c r="AE11" s="206"/>
      <c r="AF11" s="202"/>
      <c r="AG11" s="206"/>
    </row>
    <row r="12" spans="1:16373" s="78" customFormat="1" ht="23" customHeight="1">
      <c r="A12" s="243"/>
      <c r="B12" s="243"/>
      <c r="C12" s="244"/>
      <c r="D12" s="36">
        <v>16</v>
      </c>
      <c r="E12" s="37">
        <v>25</v>
      </c>
      <c r="F12" s="38">
        <v>0.10299999999999999</v>
      </c>
      <c r="G12" s="38">
        <v>0.10299999999999999</v>
      </c>
      <c r="H12" s="54">
        <v>42534</v>
      </c>
      <c r="I12" s="39">
        <v>0.48888888888888898</v>
      </c>
      <c r="J12" s="39" t="s">
        <v>20</v>
      </c>
      <c r="K12" s="39" t="s">
        <v>38</v>
      </c>
      <c r="L12" s="54">
        <v>42535</v>
      </c>
      <c r="M12" s="39">
        <v>0.51111111111111096</v>
      </c>
      <c r="N12" s="40">
        <v>5</v>
      </c>
      <c r="O12" s="74">
        <f>O10+20</f>
        <v>28.97</v>
      </c>
      <c r="P12" s="74">
        <v>0.15</v>
      </c>
      <c r="Q12" s="74">
        <v>40</v>
      </c>
      <c r="R12" s="76">
        <f t="shared" si="0"/>
        <v>24.533333333333335</v>
      </c>
      <c r="S12" s="52">
        <f t="shared" si="1"/>
        <v>9.2349509226096003E-3</v>
      </c>
      <c r="T12" s="183">
        <f t="shared" si="2"/>
        <v>6.1566339484064002E-2</v>
      </c>
      <c r="U12" s="207"/>
      <c r="V12" s="201"/>
      <c r="W12" s="50" t="s">
        <v>46</v>
      </c>
      <c r="X12" s="218">
        <v>4.903702822431083E-2</v>
      </c>
      <c r="Y12" s="218">
        <v>0.26556238671434867</v>
      </c>
      <c r="Z12" s="218">
        <v>0.23394781686740243</v>
      </c>
      <c r="AA12" s="202"/>
      <c r="AB12" s="202"/>
      <c r="AC12" s="202"/>
      <c r="AD12" s="202"/>
      <c r="AE12" s="206"/>
      <c r="AF12" s="202"/>
      <c r="AG12" s="206"/>
    </row>
    <row r="13" spans="1:16373" s="83" customFormat="1" ht="23" customHeight="1">
      <c r="A13" s="239">
        <v>204</v>
      </c>
      <c r="B13" s="239">
        <v>34</v>
      </c>
      <c r="C13" s="240"/>
      <c r="D13" s="26">
        <v>17</v>
      </c>
      <c r="E13" s="27">
        <v>13</v>
      </c>
      <c r="F13" s="28">
        <v>0.10299999999999999</v>
      </c>
      <c r="G13" s="28">
        <v>0.10299999999999999</v>
      </c>
      <c r="H13" s="53">
        <v>42536</v>
      </c>
      <c r="I13" s="29">
        <v>0.5</v>
      </c>
      <c r="J13" s="29" t="s">
        <v>19</v>
      </c>
      <c r="K13" s="163" t="s">
        <v>36</v>
      </c>
      <c r="L13" s="53">
        <v>42537</v>
      </c>
      <c r="M13" s="29">
        <v>0.53125</v>
      </c>
      <c r="N13" s="30">
        <v>806</v>
      </c>
      <c r="O13" s="81">
        <v>2.3199999999999998</v>
      </c>
      <c r="P13" s="81">
        <v>1.04</v>
      </c>
      <c r="Q13" s="81">
        <v>40</v>
      </c>
      <c r="R13" s="82">
        <f t="shared" si="0"/>
        <v>24.75</v>
      </c>
      <c r="S13" s="79">
        <f t="shared" si="1"/>
        <v>0.1181736025531646</v>
      </c>
      <c r="T13" s="184">
        <f t="shared" si="2"/>
        <v>0.11362846399342749</v>
      </c>
      <c r="U13" s="207"/>
      <c r="V13" s="201"/>
      <c r="W13" s="214" t="s">
        <v>47</v>
      </c>
      <c r="X13" s="215">
        <v>4.5600747707235323E-2</v>
      </c>
      <c r="Y13" s="215">
        <v>5.0666863696824355E-2</v>
      </c>
      <c r="Z13" s="215">
        <v>7.2863775411623588E-2</v>
      </c>
      <c r="AA13" s="202"/>
      <c r="AB13" s="202"/>
      <c r="AC13" s="202"/>
      <c r="AD13" s="202"/>
      <c r="AE13" s="206"/>
      <c r="AF13" s="202"/>
      <c r="AG13" s="206"/>
    </row>
    <row r="14" spans="1:16373" s="83" customFormat="1" ht="23" customHeight="1">
      <c r="A14" s="239"/>
      <c r="B14" s="239"/>
      <c r="C14" s="240"/>
      <c r="D14" s="26">
        <v>17</v>
      </c>
      <c r="E14" s="27">
        <v>13</v>
      </c>
      <c r="F14" s="28">
        <v>0.10299999999999999</v>
      </c>
      <c r="G14" s="28">
        <v>0.10299999999999999</v>
      </c>
      <c r="H14" s="53">
        <v>42536</v>
      </c>
      <c r="I14" s="29">
        <v>0.5</v>
      </c>
      <c r="J14" s="29" t="s">
        <v>34</v>
      </c>
      <c r="K14" s="163" t="s">
        <v>37</v>
      </c>
      <c r="L14" s="53">
        <v>42537</v>
      </c>
      <c r="M14" s="29">
        <v>0.53125</v>
      </c>
      <c r="N14" s="30">
        <v>26</v>
      </c>
      <c r="O14" s="81">
        <f>O13+20</f>
        <v>22.32</v>
      </c>
      <c r="P14" s="81">
        <v>1.04</v>
      </c>
      <c r="Q14" s="81">
        <v>40</v>
      </c>
      <c r="R14" s="82">
        <f t="shared" si="0"/>
        <v>24.75</v>
      </c>
      <c r="S14" s="79">
        <f t="shared" si="1"/>
        <v>3.6674566309602807E-2</v>
      </c>
      <c r="T14" s="184">
        <f t="shared" si="2"/>
        <v>3.5264006066925778E-2</v>
      </c>
      <c r="U14" s="207"/>
      <c r="V14" s="201"/>
      <c r="W14" s="214" t="s">
        <v>48</v>
      </c>
      <c r="X14" s="215">
        <v>6.7960825513748949E-2</v>
      </c>
      <c r="Y14" s="215">
        <v>0.13978235067786784</v>
      </c>
      <c r="Z14" s="215">
        <v>0.11484465431280222</v>
      </c>
      <c r="AA14" s="202"/>
      <c r="AB14" s="202"/>
      <c r="AC14" s="202"/>
      <c r="AD14" s="202"/>
      <c r="AE14" s="206"/>
      <c r="AF14" s="202"/>
      <c r="AG14" s="206"/>
    </row>
    <row r="15" spans="1:16373" s="83" customFormat="1" ht="23" customHeight="1">
      <c r="A15" s="239"/>
      <c r="B15" s="239"/>
      <c r="C15" s="240"/>
      <c r="D15" s="26">
        <v>17</v>
      </c>
      <c r="E15" s="27">
        <v>13</v>
      </c>
      <c r="F15" s="28">
        <v>0.10299999999999999</v>
      </c>
      <c r="G15" s="28">
        <v>0.10299999999999999</v>
      </c>
      <c r="H15" s="53">
        <v>42536</v>
      </c>
      <c r="I15" s="29">
        <v>0.5</v>
      </c>
      <c r="J15" s="29" t="s">
        <v>20</v>
      </c>
      <c r="K15" s="163" t="s">
        <v>38</v>
      </c>
      <c r="L15" s="53">
        <v>42537</v>
      </c>
      <c r="M15" s="29">
        <v>0.53125</v>
      </c>
      <c r="N15" s="30">
        <v>151</v>
      </c>
      <c r="O15" s="81">
        <f>O13+20</f>
        <v>22.32</v>
      </c>
      <c r="P15" s="81">
        <v>1.04</v>
      </c>
      <c r="Q15" s="81">
        <v>40</v>
      </c>
      <c r="R15" s="82">
        <f t="shared" si="0"/>
        <v>24.75</v>
      </c>
      <c r="S15" s="79">
        <f t="shared" si="1"/>
        <v>0.21299459664423168</v>
      </c>
      <c r="T15" s="184">
        <f t="shared" si="2"/>
        <v>0.20480249677329967</v>
      </c>
      <c r="U15" s="207"/>
      <c r="V15" s="201"/>
      <c r="W15" s="214" t="s">
        <v>49</v>
      </c>
      <c r="X15" s="215">
        <v>0</v>
      </c>
      <c r="Y15" s="215">
        <v>3.3914198842710734E-2</v>
      </c>
      <c r="Z15" s="215">
        <v>0.32696766063741639</v>
      </c>
      <c r="AA15" s="202"/>
      <c r="AB15" s="202"/>
      <c r="AC15" s="202"/>
      <c r="AD15" s="202"/>
      <c r="AE15" s="206"/>
      <c r="AF15" s="202"/>
      <c r="AG15" s="206"/>
    </row>
    <row r="16" spans="1:16373" s="78" customFormat="1" ht="23" customHeight="1">
      <c r="A16" s="243">
        <v>207</v>
      </c>
      <c r="B16" s="243">
        <v>40</v>
      </c>
      <c r="C16" s="244"/>
      <c r="D16" s="36">
        <v>17</v>
      </c>
      <c r="E16" s="37">
        <v>15</v>
      </c>
      <c r="F16" s="38">
        <v>0.10299999999999999</v>
      </c>
      <c r="G16" s="38">
        <v>0.10299999999999999</v>
      </c>
      <c r="H16" s="54">
        <v>42537</v>
      </c>
      <c r="I16" s="39">
        <v>0.48958333333333298</v>
      </c>
      <c r="J16" s="39" t="s">
        <v>19</v>
      </c>
      <c r="K16" s="39" t="s">
        <v>36</v>
      </c>
      <c r="L16" s="54">
        <v>42538</v>
      </c>
      <c r="M16" s="39">
        <v>0.50694444444444398</v>
      </c>
      <c r="N16" s="40">
        <v>517</v>
      </c>
      <c r="O16" s="84">
        <v>2.1800000000000002</v>
      </c>
      <c r="P16" s="74">
        <v>1.57</v>
      </c>
      <c r="Q16" s="74">
        <v>40</v>
      </c>
      <c r="R16" s="76">
        <f t="shared" si="0"/>
        <v>24.416666666666668</v>
      </c>
      <c r="S16" s="52">
        <f t="shared" si="1"/>
        <v>7.2199354418531828E-2</v>
      </c>
      <c r="T16" s="183">
        <f t="shared" si="2"/>
        <v>4.5986849948109441E-2</v>
      </c>
      <c r="U16" s="207"/>
      <c r="V16" s="201"/>
      <c r="W16" s="50" t="s">
        <v>50</v>
      </c>
      <c r="X16" s="218">
        <v>1.0370522221259851E-2</v>
      </c>
      <c r="Y16" s="218">
        <v>0.21876821568069493</v>
      </c>
      <c r="Z16" s="218">
        <v>0.11305664865658034</v>
      </c>
      <c r="AA16" s="202"/>
      <c r="AB16" s="202"/>
      <c r="AC16" s="202"/>
      <c r="AD16" s="202"/>
      <c r="AE16" s="202"/>
      <c r="AF16" s="202"/>
      <c r="AG16" s="206"/>
    </row>
    <row r="17" spans="1:33" s="78" customFormat="1" ht="23" customHeight="1">
      <c r="A17" s="243"/>
      <c r="B17" s="243"/>
      <c r="C17" s="244"/>
      <c r="D17" s="36">
        <v>17</v>
      </c>
      <c r="E17" s="37">
        <v>15</v>
      </c>
      <c r="F17" s="38">
        <v>0.10299999999999999</v>
      </c>
      <c r="G17" s="38">
        <v>0.10299999999999999</v>
      </c>
      <c r="H17" s="54">
        <v>42537</v>
      </c>
      <c r="I17" s="39">
        <v>0.48958333333333298</v>
      </c>
      <c r="J17" s="39" t="s">
        <v>34</v>
      </c>
      <c r="K17" s="39" t="s">
        <v>37</v>
      </c>
      <c r="L17" s="54">
        <v>42538</v>
      </c>
      <c r="M17" s="39">
        <v>0.50694444444444398</v>
      </c>
      <c r="N17" s="40">
        <v>62</v>
      </c>
      <c r="O17" s="74">
        <f>O16+20</f>
        <v>22.18</v>
      </c>
      <c r="P17" s="74">
        <v>1.57</v>
      </c>
      <c r="Q17" s="74">
        <v>40</v>
      </c>
      <c r="R17" s="76">
        <f t="shared" si="0"/>
        <v>24.416666666666668</v>
      </c>
      <c r="S17" s="52">
        <f t="shared" si="1"/>
        <v>8.8092616384387881E-2</v>
      </c>
      <c r="T17" s="183">
        <f t="shared" si="2"/>
        <v>5.6109946741648327E-2</v>
      </c>
      <c r="U17" s="207"/>
      <c r="V17" s="201"/>
      <c r="W17" s="50" t="s">
        <v>51</v>
      </c>
      <c r="X17" s="218">
        <v>3.8104912393205952E-2</v>
      </c>
      <c r="Y17" s="218">
        <v>0.18762458901443541</v>
      </c>
      <c r="Z17" s="218">
        <v>0.18155330601708719</v>
      </c>
      <c r="AA17" s="202"/>
      <c r="AB17" s="202"/>
      <c r="AC17" s="202"/>
      <c r="AD17" s="202"/>
      <c r="AE17" s="206"/>
      <c r="AF17" s="202"/>
      <c r="AG17" s="206"/>
    </row>
    <row r="18" spans="1:33" s="78" customFormat="1" ht="23" customHeight="1">
      <c r="A18" s="243"/>
      <c r="B18" s="243"/>
      <c r="C18" s="244"/>
      <c r="D18" s="36">
        <v>17</v>
      </c>
      <c r="E18" s="37">
        <v>15</v>
      </c>
      <c r="F18" s="38">
        <v>0.10299999999999999</v>
      </c>
      <c r="G18" s="38">
        <v>0.10299999999999999</v>
      </c>
      <c r="H18" s="54">
        <v>42537</v>
      </c>
      <c r="I18" s="39">
        <v>0.48958333333333298</v>
      </c>
      <c r="J18" s="39" t="s">
        <v>20</v>
      </c>
      <c r="K18" s="39" t="s">
        <v>38</v>
      </c>
      <c r="L18" s="54">
        <v>42538</v>
      </c>
      <c r="M18" s="39">
        <v>0.50694444444444398</v>
      </c>
      <c r="N18" s="40">
        <v>64</v>
      </c>
      <c r="O18" s="74">
        <f>O16+20</f>
        <v>22.18</v>
      </c>
      <c r="P18" s="74">
        <v>1.57</v>
      </c>
      <c r="Q18" s="74">
        <v>40</v>
      </c>
      <c r="R18" s="76">
        <f t="shared" si="0"/>
        <v>24.416666666666668</v>
      </c>
      <c r="S18" s="52">
        <f t="shared" si="1"/>
        <v>9.093431368711008E-2</v>
      </c>
      <c r="T18" s="183">
        <f t="shared" si="2"/>
        <v>5.7919945023636989E-2</v>
      </c>
      <c r="U18" s="207"/>
      <c r="V18" s="201"/>
      <c r="W18" s="50" t="s">
        <v>52</v>
      </c>
      <c r="X18" s="218">
        <v>7.94374278830762E-2</v>
      </c>
      <c r="Y18" s="219">
        <v>0.34497356198727785</v>
      </c>
      <c r="Z18" s="218">
        <v>0.2384099541050782</v>
      </c>
      <c r="AA18" s="202"/>
      <c r="AB18" s="202"/>
      <c r="AC18" s="202"/>
      <c r="AD18" s="202"/>
      <c r="AE18" s="206"/>
      <c r="AF18" s="202"/>
      <c r="AG18" s="206"/>
    </row>
    <row r="19" spans="1:33" s="83" customFormat="1" ht="14">
      <c r="A19" s="239">
        <v>312</v>
      </c>
      <c r="B19" s="239">
        <v>66</v>
      </c>
      <c r="C19" s="240"/>
      <c r="D19" s="26">
        <v>15</v>
      </c>
      <c r="E19" s="27">
        <v>18</v>
      </c>
      <c r="F19" s="28">
        <v>0.10299999999999999</v>
      </c>
      <c r="G19" s="28">
        <v>0.10299999999999999</v>
      </c>
      <c r="H19" s="53">
        <v>42540</v>
      </c>
      <c r="I19" s="29">
        <v>0.60694444444444395</v>
      </c>
      <c r="J19" s="29" t="s">
        <v>19</v>
      </c>
      <c r="K19" s="163" t="s">
        <v>36</v>
      </c>
      <c r="L19" s="53">
        <v>42541</v>
      </c>
      <c r="M19" s="29">
        <v>0.58333333333333304</v>
      </c>
      <c r="N19" s="30">
        <v>260</v>
      </c>
      <c r="O19" s="81">
        <v>5.89</v>
      </c>
      <c r="P19" s="81">
        <v>0.77</v>
      </c>
      <c r="Q19" s="81">
        <v>40</v>
      </c>
      <c r="R19" s="82">
        <f t="shared" si="0"/>
        <v>23.433333333333334</v>
      </c>
      <c r="S19" s="79">
        <f t="shared" si="1"/>
        <v>0.10221796353183213</v>
      </c>
      <c r="T19" s="184">
        <f t="shared" si="2"/>
        <v>0.13275060198939237</v>
      </c>
      <c r="U19" s="207"/>
      <c r="V19" s="201"/>
      <c r="W19" s="214" t="s">
        <v>53</v>
      </c>
      <c r="X19" s="215">
        <v>2.4861850812207716E-2</v>
      </c>
      <c r="Y19" s="215">
        <v>0.11990792428590699</v>
      </c>
      <c r="Z19" s="215">
        <v>0.11793087689454822</v>
      </c>
      <c r="AA19" s="202"/>
      <c r="AB19" s="202"/>
      <c r="AC19" s="202"/>
      <c r="AD19" s="202"/>
      <c r="AE19" s="202"/>
      <c r="AF19" s="202"/>
      <c r="AG19" s="206"/>
    </row>
    <row r="20" spans="1:33" s="83" customFormat="1" ht="14">
      <c r="A20" s="239"/>
      <c r="B20" s="239"/>
      <c r="C20" s="240"/>
      <c r="D20" s="26">
        <v>15</v>
      </c>
      <c r="E20" s="27">
        <v>18</v>
      </c>
      <c r="F20" s="28">
        <v>0.10299999999999999</v>
      </c>
      <c r="G20" s="28">
        <v>0.10299999999999999</v>
      </c>
      <c r="H20" s="53">
        <v>42540</v>
      </c>
      <c r="I20" s="29">
        <v>0.60694444444444395</v>
      </c>
      <c r="J20" s="29" t="s">
        <v>34</v>
      </c>
      <c r="K20" s="163" t="s">
        <v>37</v>
      </c>
      <c r="L20" s="53">
        <v>42541</v>
      </c>
      <c r="M20" s="29">
        <v>0.58333333333333304</v>
      </c>
      <c r="N20" s="30">
        <v>50</v>
      </c>
      <c r="O20" s="81">
        <f>O19+20</f>
        <v>25.89</v>
      </c>
      <c r="P20" s="81">
        <v>1.77</v>
      </c>
      <c r="Q20" s="81">
        <v>40</v>
      </c>
      <c r="R20" s="82">
        <f t="shared" si="0"/>
        <v>23.433333333333334</v>
      </c>
      <c r="S20" s="79">
        <f t="shared" si="1"/>
        <v>8.6405350523675539E-2</v>
      </c>
      <c r="T20" s="184">
        <f t="shared" si="2"/>
        <v>4.8816582216765839E-2</v>
      </c>
      <c r="U20" s="207"/>
      <c r="V20" s="201"/>
      <c r="W20" s="214" t="s">
        <v>54</v>
      </c>
      <c r="X20" s="215">
        <v>3.8770418133930416E-2</v>
      </c>
      <c r="Y20" s="215">
        <v>9.7428027299153758E-2</v>
      </c>
      <c r="Z20" s="215">
        <v>0.11861753099426119</v>
      </c>
      <c r="AA20" s="202"/>
      <c r="AB20" s="202"/>
      <c r="AC20" s="202"/>
      <c r="AD20" s="202"/>
      <c r="AE20" s="206"/>
      <c r="AF20" s="202"/>
      <c r="AG20" s="206"/>
    </row>
    <row r="21" spans="1:33" s="83" customFormat="1" ht="14">
      <c r="A21" s="239"/>
      <c r="B21" s="239"/>
      <c r="C21" s="240"/>
      <c r="D21" s="26">
        <v>15</v>
      </c>
      <c r="E21" s="27">
        <v>18</v>
      </c>
      <c r="F21" s="28">
        <v>0.10299999999999999</v>
      </c>
      <c r="G21" s="28">
        <v>0.10299999999999999</v>
      </c>
      <c r="H21" s="53">
        <v>42540</v>
      </c>
      <c r="I21" s="29">
        <v>0.60694444444444395</v>
      </c>
      <c r="J21" s="29" t="s">
        <v>20</v>
      </c>
      <c r="K21" s="163" t="s">
        <v>38</v>
      </c>
      <c r="L21" s="53">
        <v>42541</v>
      </c>
      <c r="M21" s="29">
        <v>0.58333333333333304</v>
      </c>
      <c r="N21" s="30">
        <v>69</v>
      </c>
      <c r="O21" s="81">
        <f>O19+20</f>
        <v>25.89</v>
      </c>
      <c r="P21" s="81">
        <v>2.77</v>
      </c>
      <c r="Q21" s="81">
        <v>40</v>
      </c>
      <c r="R21" s="82">
        <f t="shared" si="0"/>
        <v>23.433333333333334</v>
      </c>
      <c r="S21" s="79">
        <f t="shared" si="1"/>
        <v>0.11923938372267225</v>
      </c>
      <c r="T21" s="184">
        <f t="shared" si="2"/>
        <v>4.3046708925152437E-2</v>
      </c>
      <c r="U21" s="207"/>
      <c r="V21" s="201"/>
      <c r="W21" s="214" t="s">
        <v>55</v>
      </c>
      <c r="X21" s="215">
        <v>4.179848907988265E-2</v>
      </c>
      <c r="Y21" s="216">
        <v>8.5844126288280073E-2</v>
      </c>
      <c r="Z21" s="215">
        <v>7.0095415951193698E-3</v>
      </c>
      <c r="AA21" s="202"/>
      <c r="AB21" s="202"/>
      <c r="AC21" s="202"/>
      <c r="AD21" s="202"/>
      <c r="AE21" s="206"/>
      <c r="AF21" s="202"/>
      <c r="AG21" s="206"/>
    </row>
    <row r="22" spans="1:33" s="78" customFormat="1" ht="14">
      <c r="A22" s="243">
        <v>324</v>
      </c>
      <c r="B22" s="243">
        <v>81</v>
      </c>
      <c r="C22" s="244"/>
      <c r="D22" s="36">
        <v>15</v>
      </c>
      <c r="E22" s="37">
        <v>20</v>
      </c>
      <c r="F22" s="38">
        <v>0.10299999999999999</v>
      </c>
      <c r="G22" s="38">
        <v>0.10299999999999999</v>
      </c>
      <c r="H22" s="54">
        <v>42542</v>
      </c>
      <c r="I22" s="39">
        <v>0.70763888888888904</v>
      </c>
      <c r="J22" s="39" t="s">
        <v>19</v>
      </c>
      <c r="K22" s="39" t="s">
        <v>36</v>
      </c>
      <c r="L22" s="54">
        <v>42543</v>
      </c>
      <c r="M22" s="39">
        <v>0.625</v>
      </c>
      <c r="N22" s="40">
        <v>33.9</v>
      </c>
      <c r="O22" s="74">
        <v>6.38</v>
      </c>
      <c r="P22" s="74">
        <v>0.24</v>
      </c>
      <c r="Q22" s="74">
        <v>40</v>
      </c>
      <c r="R22" s="76">
        <f t="shared" si="0"/>
        <v>22.016666666666666</v>
      </c>
      <c r="S22" s="52">
        <f t="shared" si="1"/>
        <v>1.5365314771648174E-2</v>
      </c>
      <c r="T22" s="183">
        <f t="shared" si="2"/>
        <v>6.4022144881867388E-2</v>
      </c>
      <c r="U22" s="207"/>
      <c r="V22" s="201"/>
      <c r="W22" s="50" t="s">
        <v>56</v>
      </c>
      <c r="X22" s="218">
        <v>7.0791965918931804E-2</v>
      </c>
      <c r="Y22" s="218">
        <v>0.10491453443239604</v>
      </c>
      <c r="Z22" s="218">
        <v>0.46534672530498233</v>
      </c>
      <c r="AA22" s="202"/>
      <c r="AB22" s="202"/>
      <c r="AC22" s="202"/>
      <c r="AD22" s="202"/>
      <c r="AE22" s="206"/>
      <c r="AF22" s="202"/>
      <c r="AG22" s="206"/>
    </row>
    <row r="23" spans="1:33" s="78" customFormat="1" ht="14">
      <c r="A23" s="243"/>
      <c r="B23" s="243"/>
      <c r="C23" s="244"/>
      <c r="D23" s="36">
        <v>15</v>
      </c>
      <c r="E23" s="37">
        <v>20</v>
      </c>
      <c r="F23" s="38">
        <v>0.10299999999999999</v>
      </c>
      <c r="G23" s="38">
        <v>0.10299999999999999</v>
      </c>
      <c r="H23" s="54">
        <v>42542</v>
      </c>
      <c r="I23" s="39">
        <v>0.70763888888888904</v>
      </c>
      <c r="J23" s="39" t="s">
        <v>34</v>
      </c>
      <c r="K23" s="39" t="s">
        <v>37</v>
      </c>
      <c r="L23" s="54">
        <v>42543</v>
      </c>
      <c r="M23" s="39">
        <v>0.625</v>
      </c>
      <c r="N23" s="40">
        <v>13.5</v>
      </c>
      <c r="O23" s="74">
        <f>O22+20</f>
        <v>26.38</v>
      </c>
      <c r="P23" s="74">
        <v>0.24</v>
      </c>
      <c r="Q23" s="74">
        <v>40</v>
      </c>
      <c r="R23" s="76">
        <f t="shared" si="0"/>
        <v>22.016666666666666</v>
      </c>
      <c r="S23" s="52">
        <f t="shared" si="1"/>
        <v>2.5300531480322283E-2</v>
      </c>
      <c r="T23" s="183">
        <f t="shared" si="2"/>
        <v>0.10541888116800952</v>
      </c>
      <c r="U23" s="207"/>
      <c r="V23" s="201"/>
      <c r="W23" s="50" t="s">
        <v>57</v>
      </c>
      <c r="X23" s="218">
        <v>0.11765735185019381</v>
      </c>
      <c r="Y23" s="218">
        <v>0.1040287077642912</v>
      </c>
      <c r="Z23" s="218">
        <v>0.78998365398533177</v>
      </c>
      <c r="AA23" s="202"/>
      <c r="AB23" s="202"/>
      <c r="AC23" s="202"/>
      <c r="AD23" s="202"/>
      <c r="AE23" s="206"/>
      <c r="AF23" s="202"/>
      <c r="AG23" s="206"/>
    </row>
    <row r="24" spans="1:33" s="78" customFormat="1" ht="14">
      <c r="A24" s="243"/>
      <c r="B24" s="243"/>
      <c r="C24" s="244"/>
      <c r="D24" s="36">
        <v>15</v>
      </c>
      <c r="E24" s="37">
        <v>20</v>
      </c>
      <c r="F24" s="38">
        <v>0.10299999999999999</v>
      </c>
      <c r="G24" s="38">
        <v>0.10299999999999999</v>
      </c>
      <c r="H24" s="54">
        <v>42542</v>
      </c>
      <c r="I24" s="39">
        <v>0.70763888888888904</v>
      </c>
      <c r="J24" s="39" t="s">
        <v>20</v>
      </c>
      <c r="K24" s="39" t="s">
        <v>38</v>
      </c>
      <c r="L24" s="54">
        <v>42543</v>
      </c>
      <c r="M24" s="39">
        <v>0.625</v>
      </c>
      <c r="N24" s="40">
        <v>12</v>
      </c>
      <c r="O24" s="74">
        <f>O22+20</f>
        <v>26.38</v>
      </c>
      <c r="P24" s="74">
        <v>0.24</v>
      </c>
      <c r="Q24" s="74">
        <v>40</v>
      </c>
      <c r="R24" s="76">
        <f t="shared" si="0"/>
        <v>22.016666666666666</v>
      </c>
      <c r="S24" s="52">
        <f t="shared" si="1"/>
        <v>2.2489361315842029E-2</v>
      </c>
      <c r="T24" s="183">
        <f t="shared" si="2"/>
        <v>9.3705672149341793E-2</v>
      </c>
      <c r="U24" s="207"/>
      <c r="V24" s="201"/>
      <c r="W24" s="202"/>
      <c r="X24" s="202"/>
      <c r="Y24" s="202"/>
      <c r="Z24" s="202"/>
      <c r="AA24" s="202"/>
      <c r="AB24" s="202"/>
      <c r="AC24" s="202"/>
      <c r="AD24" s="202"/>
      <c r="AE24" s="206"/>
      <c r="AF24" s="202"/>
      <c r="AG24" s="206"/>
    </row>
    <row r="25" spans="1:33" s="83" customFormat="1" ht="14">
      <c r="A25" s="239">
        <v>403</v>
      </c>
      <c r="B25" s="239">
        <v>90</v>
      </c>
      <c r="C25" s="240"/>
      <c r="D25" s="85"/>
      <c r="E25" s="86">
        <v>7</v>
      </c>
      <c r="F25" s="87"/>
      <c r="G25" s="87">
        <v>0.5</v>
      </c>
      <c r="H25" s="88">
        <v>42546</v>
      </c>
      <c r="I25" s="89">
        <v>0.65277777777777801</v>
      </c>
      <c r="J25" s="90"/>
      <c r="K25" s="163" t="s">
        <v>36</v>
      </c>
      <c r="L25" s="88">
        <v>42547</v>
      </c>
      <c r="M25" s="89">
        <v>0.6875</v>
      </c>
      <c r="N25" s="61">
        <v>9.1999999999999993</v>
      </c>
      <c r="O25" s="80">
        <v>6.77</v>
      </c>
      <c r="P25" s="81">
        <v>0.08</v>
      </c>
      <c r="Q25" s="81">
        <v>40</v>
      </c>
      <c r="R25" s="82">
        <f t="shared" si="0"/>
        <v>24.833333333333332</v>
      </c>
      <c r="S25" s="79">
        <f t="shared" si="1"/>
        <v>3.9229622579448663E-3</v>
      </c>
      <c r="T25" s="184">
        <f t="shared" si="2"/>
        <v>4.903702822431083E-2</v>
      </c>
      <c r="U25" s="207"/>
      <c r="V25" s="208"/>
      <c r="W25" s="202"/>
      <c r="X25" s="202"/>
      <c r="Y25" s="202"/>
      <c r="Z25" s="202"/>
      <c r="AA25" s="202"/>
      <c r="AB25" s="202"/>
      <c r="AC25" s="202"/>
      <c r="AD25" s="202"/>
      <c r="AE25" s="206"/>
      <c r="AF25" s="202"/>
      <c r="AG25" s="206"/>
    </row>
    <row r="26" spans="1:33" s="83" customFormat="1" ht="14">
      <c r="A26" s="239"/>
      <c r="B26" s="239"/>
      <c r="C26" s="240"/>
      <c r="D26" s="85"/>
      <c r="E26" s="86">
        <v>7</v>
      </c>
      <c r="F26" s="87"/>
      <c r="G26" s="87">
        <v>0.5</v>
      </c>
      <c r="H26" s="88">
        <v>42546</v>
      </c>
      <c r="I26" s="89">
        <v>0.65277777777777801</v>
      </c>
      <c r="J26" s="29" t="s">
        <v>20</v>
      </c>
      <c r="K26" s="163" t="s">
        <v>38</v>
      </c>
      <c r="L26" s="88">
        <v>42547</v>
      </c>
      <c r="M26" s="89">
        <v>0.6875</v>
      </c>
      <c r="N26" s="61">
        <v>12.6</v>
      </c>
      <c r="O26" s="81">
        <f>O25+20</f>
        <v>26.77</v>
      </c>
      <c r="P26" s="81">
        <v>0.08</v>
      </c>
      <c r="Q26" s="81">
        <v>40</v>
      </c>
      <c r="R26" s="82">
        <f t="shared" si="0"/>
        <v>24.833333333333332</v>
      </c>
      <c r="S26" s="79">
        <f t="shared" si="1"/>
        <v>2.1244990937147896E-2</v>
      </c>
      <c r="T26" s="184">
        <f t="shared" si="2"/>
        <v>0.26556238671434867</v>
      </c>
      <c r="U26" s="207"/>
      <c r="V26" s="208"/>
      <c r="W26" s="202"/>
      <c r="X26" s="202"/>
      <c r="Y26" s="202"/>
      <c r="Z26" s="202"/>
      <c r="AA26" s="202"/>
      <c r="AB26" s="202"/>
      <c r="AC26" s="202"/>
      <c r="AD26" s="202"/>
      <c r="AE26" s="206"/>
      <c r="AF26" s="202"/>
      <c r="AG26" s="206"/>
    </row>
    <row r="27" spans="1:33" s="83" customFormat="1" ht="14">
      <c r="A27" s="239"/>
      <c r="B27" s="239"/>
      <c r="C27" s="240"/>
      <c r="D27" s="85"/>
      <c r="E27" s="86">
        <v>7</v>
      </c>
      <c r="F27" s="87"/>
      <c r="G27" s="87">
        <v>0.5</v>
      </c>
      <c r="H27" s="88">
        <v>42546</v>
      </c>
      <c r="I27" s="89">
        <v>0.65277777777777801</v>
      </c>
      <c r="J27" s="29" t="s">
        <v>35</v>
      </c>
      <c r="K27" s="163" t="s">
        <v>37</v>
      </c>
      <c r="L27" s="88">
        <v>42547</v>
      </c>
      <c r="M27" s="89">
        <v>0.6875</v>
      </c>
      <c r="N27" s="61">
        <v>11.1</v>
      </c>
      <c r="O27" s="81">
        <f>O25+20</f>
        <v>26.77</v>
      </c>
      <c r="P27" s="81">
        <v>0.08</v>
      </c>
      <c r="Q27" s="81">
        <v>40</v>
      </c>
      <c r="R27" s="82">
        <f t="shared" si="0"/>
        <v>24.833333333333332</v>
      </c>
      <c r="S27" s="79">
        <f t="shared" si="1"/>
        <v>1.8715825349392194E-2</v>
      </c>
      <c r="T27" s="184">
        <f t="shared" si="2"/>
        <v>0.23394781686740243</v>
      </c>
      <c r="U27" s="207"/>
      <c r="V27" s="208"/>
      <c r="W27" s="202"/>
      <c r="X27" s="202"/>
      <c r="Y27" s="202"/>
      <c r="Z27" s="202"/>
      <c r="AA27" s="202"/>
      <c r="AB27" s="202"/>
      <c r="AC27" s="202"/>
      <c r="AD27" s="202"/>
      <c r="AE27" s="206"/>
      <c r="AF27" s="202"/>
      <c r="AG27" s="206"/>
    </row>
    <row r="28" spans="1:33" s="78" customFormat="1" ht="15">
      <c r="A28" s="237">
        <v>418</v>
      </c>
      <c r="B28" s="237">
        <v>111</v>
      </c>
      <c r="C28" s="238"/>
      <c r="D28" s="91"/>
      <c r="E28" s="92">
        <v>0</v>
      </c>
      <c r="F28" s="93">
        <v>0.5</v>
      </c>
      <c r="G28" s="93">
        <v>0.5</v>
      </c>
      <c r="H28" s="94">
        <v>42549</v>
      </c>
      <c r="I28" s="95">
        <v>0.58333333333333337</v>
      </c>
      <c r="J28" s="96"/>
      <c r="K28" s="39" t="s">
        <v>36</v>
      </c>
      <c r="L28" s="94">
        <v>42550</v>
      </c>
      <c r="M28" s="95">
        <v>0.77083333333333337</v>
      </c>
      <c r="N28" s="91">
        <v>173.8</v>
      </c>
      <c r="O28" s="74">
        <v>1.1499999999999999</v>
      </c>
      <c r="P28" s="97">
        <v>0.240548936170213</v>
      </c>
      <c r="Q28" s="74">
        <v>40</v>
      </c>
      <c r="R28" s="98">
        <f t="shared" si="0"/>
        <v>28.5</v>
      </c>
      <c r="S28" s="99">
        <f t="shared" si="1"/>
        <v>1.0969211349541737E-2</v>
      </c>
      <c r="T28" s="185">
        <f t="shared" si="2"/>
        <v>4.5600747707235323E-2</v>
      </c>
      <c r="U28" s="209"/>
      <c r="V28" s="210"/>
      <c r="W28" s="202"/>
      <c r="X28" s="202"/>
      <c r="Y28" s="202"/>
      <c r="Z28" s="202"/>
      <c r="AA28" s="202"/>
      <c r="AB28" s="202"/>
      <c r="AC28" s="202"/>
      <c r="AD28" s="202"/>
      <c r="AE28" s="206"/>
      <c r="AF28" s="202"/>
      <c r="AG28" s="206"/>
    </row>
    <row r="29" spans="1:33" s="78" customFormat="1" ht="15">
      <c r="A29" s="237"/>
      <c r="B29" s="237"/>
      <c r="C29" s="238"/>
      <c r="D29" s="91"/>
      <c r="E29" s="92">
        <v>0</v>
      </c>
      <c r="F29" s="93"/>
      <c r="G29" s="93"/>
      <c r="H29" s="94">
        <v>42549</v>
      </c>
      <c r="I29" s="95">
        <v>0.58333333333333337</v>
      </c>
      <c r="J29" s="100" t="s">
        <v>20</v>
      </c>
      <c r="K29" s="74" t="s">
        <v>38</v>
      </c>
      <c r="L29" s="94">
        <v>42550</v>
      </c>
      <c r="M29" s="95">
        <v>0.77083333333333337</v>
      </c>
      <c r="N29" s="91">
        <v>10.5</v>
      </c>
      <c r="O29" s="74">
        <f>O28+20</f>
        <v>21.15</v>
      </c>
      <c r="P29" s="97">
        <v>0.240548936170213</v>
      </c>
      <c r="Q29" s="74">
        <v>40</v>
      </c>
      <c r="R29" s="98">
        <f t="shared" si="0"/>
        <v>28.5</v>
      </c>
      <c r="S29" s="99">
        <f>((O29*N29)/$N$2)*(24/R29)</f>
        <v>1.2187860161352284E-2</v>
      </c>
      <c r="T29" s="185">
        <f>S29/P29</f>
        <v>5.0666863696824355E-2</v>
      </c>
      <c r="U29" s="209"/>
      <c r="V29" s="210"/>
      <c r="W29" s="202"/>
      <c r="X29" s="202"/>
      <c r="Y29" s="202"/>
      <c r="Z29" s="202"/>
      <c r="AA29" s="202"/>
      <c r="AB29" s="202"/>
      <c r="AC29" s="202"/>
      <c r="AD29" s="202"/>
      <c r="AE29" s="206"/>
      <c r="AF29" s="202"/>
      <c r="AG29" s="206"/>
    </row>
    <row r="30" spans="1:33" s="78" customFormat="1" thickBot="1">
      <c r="A30" s="237"/>
      <c r="B30" s="237"/>
      <c r="C30" s="238"/>
      <c r="D30" s="112"/>
      <c r="E30" s="113">
        <v>0</v>
      </c>
      <c r="F30" s="114"/>
      <c r="G30" s="114"/>
      <c r="H30" s="115">
        <v>42549</v>
      </c>
      <c r="I30" s="116">
        <v>0.58333333333333337</v>
      </c>
      <c r="J30" s="117" t="s">
        <v>35</v>
      </c>
      <c r="K30" s="47" t="s">
        <v>37</v>
      </c>
      <c r="L30" s="115">
        <v>42550</v>
      </c>
      <c r="M30" s="116">
        <v>0.77083333333333337</v>
      </c>
      <c r="N30" s="112">
        <v>15.1</v>
      </c>
      <c r="O30" s="118">
        <f>O28+20</f>
        <v>21.15</v>
      </c>
      <c r="P30" s="119">
        <v>0.240548936170213</v>
      </c>
      <c r="Q30" s="118">
        <v>40</v>
      </c>
      <c r="R30" s="120">
        <f t="shared" si="0"/>
        <v>28.5</v>
      </c>
      <c r="S30" s="121">
        <f t="shared" si="1"/>
        <v>1.7527303660611379E-2</v>
      </c>
      <c r="T30" s="186">
        <f t="shared" si="2"/>
        <v>7.2863775411623588E-2</v>
      </c>
      <c r="U30" s="209"/>
      <c r="V30" s="210"/>
      <c r="W30" s="202"/>
      <c r="X30" s="202"/>
      <c r="Y30" s="202"/>
      <c r="Z30" s="202"/>
      <c r="AA30" s="202"/>
      <c r="AB30" s="202"/>
      <c r="AC30" s="202"/>
      <c r="AD30" s="202"/>
      <c r="AE30" s="206"/>
      <c r="AF30" s="202"/>
      <c r="AG30" s="206"/>
    </row>
    <row r="31" spans="1:33" s="78" customFormat="1" ht="15">
      <c r="A31" s="237"/>
      <c r="B31" s="237"/>
      <c r="C31" s="238"/>
      <c r="D31" s="102"/>
      <c r="E31" s="103">
        <v>10</v>
      </c>
      <c r="F31" s="104">
        <v>0.25</v>
      </c>
      <c r="G31" s="104">
        <v>0.15</v>
      </c>
      <c r="H31" s="105">
        <v>42549</v>
      </c>
      <c r="I31" s="106">
        <v>0.58333333333333337</v>
      </c>
      <c r="J31" s="107"/>
      <c r="K31" s="39" t="s">
        <v>36</v>
      </c>
      <c r="L31" s="105">
        <v>42550</v>
      </c>
      <c r="M31" s="106">
        <v>0.77083333333333337</v>
      </c>
      <c r="N31" s="102">
        <v>139</v>
      </c>
      <c r="O31" s="108">
        <v>1.61</v>
      </c>
      <c r="P31" s="109">
        <v>0.18072150000000001</v>
      </c>
      <c r="Q31" s="108">
        <v>40</v>
      </c>
      <c r="R31" s="110">
        <f t="shared" si="0"/>
        <v>28.5</v>
      </c>
      <c r="S31" s="111">
        <f t="shared" si="1"/>
        <v>1.2281982328082981E-2</v>
      </c>
      <c r="T31" s="187">
        <f t="shared" si="2"/>
        <v>6.7960825513748949E-2</v>
      </c>
      <c r="U31" s="211"/>
      <c r="V31" s="211"/>
      <c r="W31" s="202"/>
      <c r="X31" s="202"/>
      <c r="Y31" s="202"/>
      <c r="Z31" s="202"/>
      <c r="AA31" s="202"/>
      <c r="AB31" s="202"/>
      <c r="AC31" s="202"/>
      <c r="AD31" s="202"/>
      <c r="AE31" s="206"/>
      <c r="AF31" s="202"/>
      <c r="AG31" s="206"/>
    </row>
    <row r="32" spans="1:33" s="78" customFormat="1" ht="15">
      <c r="A32" s="237"/>
      <c r="B32" s="237"/>
      <c r="C32" s="238"/>
      <c r="D32" s="91"/>
      <c r="E32" s="92">
        <v>10</v>
      </c>
      <c r="F32" s="93"/>
      <c r="G32" s="93"/>
      <c r="H32" s="94">
        <v>42549</v>
      </c>
      <c r="I32" s="95">
        <v>0.58333333333333337</v>
      </c>
      <c r="J32" s="100" t="s">
        <v>20</v>
      </c>
      <c r="K32" s="74" t="s">
        <v>38</v>
      </c>
      <c r="L32" s="94">
        <v>42550</v>
      </c>
      <c r="M32" s="95">
        <v>0.77083333333333337</v>
      </c>
      <c r="N32" s="91">
        <v>21.3</v>
      </c>
      <c r="O32" s="74">
        <f>O31+20</f>
        <v>21.61</v>
      </c>
      <c r="P32" s="97">
        <v>0.18072150000000001</v>
      </c>
      <c r="Q32" s="74">
        <v>40</v>
      </c>
      <c r="R32" s="98">
        <f t="shared" si="0"/>
        <v>28.5</v>
      </c>
      <c r="S32" s="99">
        <f t="shared" si="1"/>
        <v>2.5261676088030295E-2</v>
      </c>
      <c r="T32" s="185">
        <f t="shared" si="2"/>
        <v>0.13978235067786784</v>
      </c>
      <c r="U32" s="210"/>
      <c r="V32" s="210"/>
      <c r="W32" s="202"/>
      <c r="X32" s="202"/>
      <c r="Y32" s="202"/>
      <c r="Z32" s="202"/>
      <c r="AA32" s="202"/>
      <c r="AB32" s="202"/>
      <c r="AC32" s="202"/>
      <c r="AD32" s="202"/>
      <c r="AE32" s="206"/>
      <c r="AF32" s="202"/>
      <c r="AG32" s="206"/>
    </row>
    <row r="33" spans="1:33" s="78" customFormat="1" thickBot="1">
      <c r="A33" s="237"/>
      <c r="B33" s="237"/>
      <c r="C33" s="238"/>
      <c r="D33" s="112"/>
      <c r="E33" s="113">
        <v>10</v>
      </c>
      <c r="F33" s="114"/>
      <c r="G33" s="114"/>
      <c r="H33" s="115">
        <v>42549</v>
      </c>
      <c r="I33" s="116">
        <v>0.58333333333333337</v>
      </c>
      <c r="J33" s="117" t="s">
        <v>35</v>
      </c>
      <c r="K33" s="47" t="s">
        <v>37</v>
      </c>
      <c r="L33" s="115">
        <v>42550</v>
      </c>
      <c r="M33" s="116">
        <v>0.77083333333333337</v>
      </c>
      <c r="N33" s="112">
        <v>17.5</v>
      </c>
      <c r="O33" s="118">
        <f>O31+20</f>
        <v>21.61</v>
      </c>
      <c r="P33" s="119">
        <v>0.18072150000000001</v>
      </c>
      <c r="Q33" s="118">
        <v>40</v>
      </c>
      <c r="R33" s="120">
        <f t="shared" si="0"/>
        <v>28.5</v>
      </c>
      <c r="S33" s="121">
        <f t="shared" si="1"/>
        <v>2.0754898194391087E-2</v>
      </c>
      <c r="T33" s="186">
        <f t="shared" si="2"/>
        <v>0.11484465431280222</v>
      </c>
      <c r="U33" s="210"/>
      <c r="V33" s="210"/>
      <c r="W33" s="202"/>
      <c r="X33" s="202"/>
      <c r="Y33" s="202"/>
      <c r="Z33" s="202"/>
      <c r="AA33" s="202"/>
      <c r="AB33" s="202"/>
      <c r="AC33" s="202"/>
      <c r="AD33" s="202"/>
      <c r="AE33" s="206"/>
      <c r="AF33" s="202"/>
      <c r="AG33" s="206"/>
    </row>
    <row r="34" spans="1:33" s="78" customFormat="1" ht="15">
      <c r="A34" s="237"/>
      <c r="B34" s="237"/>
      <c r="C34" s="238"/>
      <c r="D34" s="102"/>
      <c r="E34" s="122">
        <v>30</v>
      </c>
      <c r="F34" s="123">
        <v>0.1</v>
      </c>
      <c r="G34" s="123">
        <v>0.1</v>
      </c>
      <c r="H34" s="105">
        <v>42549</v>
      </c>
      <c r="I34" s="106">
        <v>0.58333333333333337</v>
      </c>
      <c r="J34" s="124"/>
      <c r="K34" s="39" t="s">
        <v>36</v>
      </c>
      <c r="L34" s="105">
        <v>42550</v>
      </c>
      <c r="M34" s="106">
        <v>0.77083333333333337</v>
      </c>
      <c r="N34" s="220"/>
      <c r="O34" s="108">
        <v>2.89</v>
      </c>
      <c r="P34" s="109">
        <v>0.43338900000000002</v>
      </c>
      <c r="Q34" s="108">
        <v>40</v>
      </c>
      <c r="R34" s="110">
        <f t="shared" si="0"/>
        <v>28.5</v>
      </c>
      <c r="S34" s="111">
        <f t="shared" si="1"/>
        <v>0</v>
      </c>
      <c r="T34" s="187">
        <f t="shared" si="2"/>
        <v>0</v>
      </c>
      <c r="U34" s="212"/>
      <c r="V34" s="212"/>
      <c r="W34" s="202"/>
      <c r="X34" s="202"/>
      <c r="Y34" s="202"/>
      <c r="Z34" s="202"/>
      <c r="AA34" s="202"/>
      <c r="AB34" s="202"/>
      <c r="AC34" s="202"/>
      <c r="AD34" s="202"/>
      <c r="AE34" s="206"/>
      <c r="AF34" s="202"/>
      <c r="AG34" s="206"/>
    </row>
    <row r="35" spans="1:33" s="78" customFormat="1" ht="15">
      <c r="A35" s="237"/>
      <c r="B35" s="237"/>
      <c r="C35" s="238"/>
      <c r="D35" s="91"/>
      <c r="E35" s="92">
        <v>30</v>
      </c>
      <c r="F35" s="93"/>
      <c r="G35" s="93"/>
      <c r="H35" s="94">
        <v>42549</v>
      </c>
      <c r="I35" s="95">
        <v>0.58333333333333337</v>
      </c>
      <c r="J35" s="100" t="s">
        <v>20</v>
      </c>
      <c r="K35" s="74" t="s">
        <v>38</v>
      </c>
      <c r="L35" s="94">
        <v>42550</v>
      </c>
      <c r="M35" s="95">
        <v>0.77083333333333337</v>
      </c>
      <c r="N35" s="91">
        <v>11.7</v>
      </c>
      <c r="O35" s="74">
        <f>O34+20</f>
        <v>22.89</v>
      </c>
      <c r="P35" s="97">
        <v>0.43338900000000002</v>
      </c>
      <c r="Q35" s="74">
        <v>40</v>
      </c>
      <c r="R35" s="98">
        <f t="shared" si="0"/>
        <v>28.5</v>
      </c>
      <c r="S35" s="99">
        <f t="shared" si="1"/>
        <v>1.4698040722243563E-2</v>
      </c>
      <c r="T35" s="185">
        <f t="shared" si="2"/>
        <v>3.3914198842710734E-2</v>
      </c>
      <c r="U35" s="210"/>
      <c r="V35" s="210"/>
      <c r="W35" s="202"/>
      <c r="X35" s="202"/>
      <c r="Y35" s="202"/>
      <c r="Z35" s="202"/>
      <c r="AA35" s="202"/>
      <c r="AB35" s="202"/>
      <c r="AC35" s="202"/>
      <c r="AD35" s="202"/>
      <c r="AE35" s="206"/>
      <c r="AF35" s="202"/>
      <c r="AG35" s="206"/>
    </row>
    <row r="36" spans="1:33" s="78" customFormat="1" ht="15">
      <c r="A36" s="237"/>
      <c r="B36" s="237"/>
      <c r="C36" s="238"/>
      <c r="D36" s="91"/>
      <c r="E36" s="92">
        <v>30</v>
      </c>
      <c r="F36" s="93"/>
      <c r="G36" s="93"/>
      <c r="H36" s="94">
        <v>42549</v>
      </c>
      <c r="I36" s="95">
        <v>0.58333333333333337</v>
      </c>
      <c r="J36" s="100" t="s">
        <v>35</v>
      </c>
      <c r="K36" s="39" t="s">
        <v>37</v>
      </c>
      <c r="L36" s="94">
        <v>42550</v>
      </c>
      <c r="M36" s="95">
        <v>0.77083333333333337</v>
      </c>
      <c r="N36" s="91">
        <v>112.8</v>
      </c>
      <c r="O36" s="74">
        <f>O34+20</f>
        <v>22.89</v>
      </c>
      <c r="P36" s="97">
        <v>0.43338900000000002</v>
      </c>
      <c r="Q36" s="74">
        <v>40</v>
      </c>
      <c r="R36" s="98">
        <f t="shared" si="0"/>
        <v>28.5</v>
      </c>
      <c r="S36" s="99">
        <f t="shared" si="1"/>
        <v>0.14170418747598926</v>
      </c>
      <c r="T36" s="185">
        <f t="shared" si="2"/>
        <v>0.32696766063741639</v>
      </c>
      <c r="U36" s="210"/>
      <c r="V36" s="210"/>
      <c r="W36" s="202"/>
      <c r="X36" s="202"/>
      <c r="Y36" s="202"/>
      <c r="Z36" s="202"/>
      <c r="AA36" s="202"/>
      <c r="AB36" s="202"/>
      <c r="AC36" s="202"/>
      <c r="AD36" s="202"/>
      <c r="AE36" s="206"/>
      <c r="AF36" s="202"/>
      <c r="AG36" s="206"/>
    </row>
    <row r="37" spans="1:33" s="83" customFormat="1" ht="15">
      <c r="A37" s="241">
        <v>507</v>
      </c>
      <c r="B37" s="241">
        <v>124</v>
      </c>
      <c r="C37" s="242"/>
      <c r="D37" s="125"/>
      <c r="E37" s="126">
        <v>0</v>
      </c>
      <c r="F37" s="127"/>
      <c r="G37" s="127">
        <v>0.5</v>
      </c>
      <c r="H37" s="128">
        <v>42551</v>
      </c>
      <c r="I37" s="129">
        <v>0.57986111111111105</v>
      </c>
      <c r="J37" s="130"/>
      <c r="K37" s="182" t="s">
        <v>36</v>
      </c>
      <c r="L37" s="128">
        <v>43647</v>
      </c>
      <c r="M37" s="129">
        <v>0.62152777777777801</v>
      </c>
      <c r="N37" s="125">
        <v>1122.2</v>
      </c>
      <c r="O37" s="81">
        <v>0.26</v>
      </c>
      <c r="P37" s="131">
        <v>1.76025517241379</v>
      </c>
      <c r="Q37" s="81">
        <v>40</v>
      </c>
      <c r="R37" s="132">
        <v>25</v>
      </c>
      <c r="S37" s="133">
        <f t="shared" si="1"/>
        <v>1.82547653806048E-2</v>
      </c>
      <c r="T37" s="188">
        <f t="shared" si="2"/>
        <v>1.0370522221259851E-2</v>
      </c>
      <c r="U37" s="209"/>
      <c r="V37" s="210"/>
      <c r="W37" s="202"/>
      <c r="X37" s="202"/>
      <c r="Y37" s="202"/>
      <c r="Z37" s="202"/>
      <c r="AA37" s="202"/>
      <c r="AB37" s="202"/>
      <c r="AC37" s="202"/>
      <c r="AD37" s="202"/>
      <c r="AE37" s="206"/>
      <c r="AF37" s="202"/>
      <c r="AG37" s="206"/>
    </row>
    <row r="38" spans="1:33" s="83" customFormat="1" ht="15">
      <c r="A38" s="241"/>
      <c r="B38" s="241"/>
      <c r="C38" s="242"/>
      <c r="D38" s="125"/>
      <c r="E38" s="126">
        <v>0</v>
      </c>
      <c r="F38" s="127"/>
      <c r="G38" s="127"/>
      <c r="H38" s="128">
        <v>42551</v>
      </c>
      <c r="I38" s="129">
        <v>0.57986111111111105</v>
      </c>
      <c r="J38" s="134" t="s">
        <v>20</v>
      </c>
      <c r="K38" s="81" t="s">
        <v>38</v>
      </c>
      <c r="L38" s="128">
        <v>43647</v>
      </c>
      <c r="M38" s="129">
        <v>0.62152777777777801</v>
      </c>
      <c r="N38" s="125">
        <v>303.8</v>
      </c>
      <c r="O38" s="81">
        <f>O37+20</f>
        <v>20.260000000000002</v>
      </c>
      <c r="P38" s="131">
        <v>1.76025517241379</v>
      </c>
      <c r="Q38" s="81">
        <v>40</v>
      </c>
      <c r="R38" s="132">
        <v>25</v>
      </c>
      <c r="S38" s="133">
        <f t="shared" si="1"/>
        <v>0.38508788321167886</v>
      </c>
      <c r="T38" s="188">
        <f t="shared" si="2"/>
        <v>0.21876821568069493</v>
      </c>
      <c r="U38" s="209"/>
      <c r="V38" s="210"/>
      <c r="W38" s="202"/>
      <c r="X38" s="202"/>
      <c r="Y38" s="202"/>
      <c r="Z38" s="202"/>
      <c r="AA38" s="202"/>
      <c r="AB38" s="202"/>
      <c r="AC38" s="202"/>
      <c r="AD38" s="202"/>
      <c r="AE38" s="206"/>
      <c r="AF38" s="202"/>
      <c r="AG38" s="206"/>
    </row>
    <row r="39" spans="1:33" s="83" customFormat="1" thickBot="1">
      <c r="A39" s="241"/>
      <c r="B39" s="241"/>
      <c r="C39" s="242"/>
      <c r="D39" s="146"/>
      <c r="E39" s="147">
        <v>0</v>
      </c>
      <c r="F39" s="148"/>
      <c r="G39" s="148"/>
      <c r="H39" s="149">
        <v>42551</v>
      </c>
      <c r="I39" s="150">
        <v>0.57986111111111105</v>
      </c>
      <c r="J39" s="151" t="s">
        <v>35</v>
      </c>
      <c r="K39" s="178" t="s">
        <v>37</v>
      </c>
      <c r="L39" s="149">
        <v>43647</v>
      </c>
      <c r="M39" s="150">
        <v>0.62152777777777801</v>
      </c>
      <c r="N39" s="146">
        <v>157</v>
      </c>
      <c r="O39" s="152">
        <f>O37+20</f>
        <v>20.260000000000002</v>
      </c>
      <c r="P39" s="153">
        <v>1.76025517241379</v>
      </c>
      <c r="Q39" s="152">
        <v>40</v>
      </c>
      <c r="R39" s="154">
        <v>25</v>
      </c>
      <c r="S39" s="155">
        <f t="shared" si="1"/>
        <v>0.1990085505735141</v>
      </c>
      <c r="T39" s="189">
        <f t="shared" si="2"/>
        <v>0.11305664865658034</v>
      </c>
      <c r="U39" s="209"/>
      <c r="V39" s="210"/>
      <c r="W39" s="202"/>
      <c r="X39" s="202"/>
      <c r="Y39" s="202"/>
      <c r="Z39" s="202"/>
      <c r="AA39" s="202"/>
      <c r="AB39" s="202"/>
      <c r="AC39" s="202"/>
      <c r="AD39" s="202"/>
      <c r="AE39" s="206"/>
      <c r="AF39" s="202"/>
      <c r="AG39" s="206"/>
    </row>
    <row r="40" spans="1:33" s="83" customFormat="1" ht="15">
      <c r="A40" s="241"/>
      <c r="B40" s="241"/>
      <c r="C40" s="242"/>
      <c r="D40" s="136"/>
      <c r="E40" s="137">
        <v>5</v>
      </c>
      <c r="F40" s="138"/>
      <c r="G40" s="138">
        <v>0.25</v>
      </c>
      <c r="H40" s="139">
        <v>42551</v>
      </c>
      <c r="I40" s="140">
        <v>0.57986111111111105</v>
      </c>
      <c r="J40" s="141"/>
      <c r="K40" s="163" t="s">
        <v>36</v>
      </c>
      <c r="L40" s="139">
        <v>43647</v>
      </c>
      <c r="M40" s="140">
        <v>0.62152777777777801</v>
      </c>
      <c r="N40" s="136">
        <v>1848.4</v>
      </c>
      <c r="O40" s="142">
        <v>0.57999999999999996</v>
      </c>
      <c r="P40" s="143">
        <v>1.76025517241379</v>
      </c>
      <c r="Q40" s="142">
        <v>40</v>
      </c>
      <c r="R40" s="144">
        <v>25</v>
      </c>
      <c r="S40" s="145">
        <f t="shared" si="1"/>
        <v>6.7074369134515102E-2</v>
      </c>
      <c r="T40" s="190">
        <f t="shared" si="2"/>
        <v>3.8104912393205952E-2</v>
      </c>
      <c r="U40" s="209"/>
      <c r="V40" s="210"/>
      <c r="W40" s="202"/>
      <c r="X40" s="202"/>
      <c r="Y40" s="202"/>
      <c r="Z40" s="202"/>
      <c r="AA40" s="202"/>
      <c r="AB40" s="202"/>
      <c r="AC40" s="202"/>
      <c r="AD40" s="202"/>
      <c r="AE40" s="206"/>
      <c r="AF40" s="202"/>
      <c r="AG40" s="206"/>
    </row>
    <row r="41" spans="1:33" s="83" customFormat="1" ht="15">
      <c r="A41" s="241"/>
      <c r="B41" s="241"/>
      <c r="C41" s="242"/>
      <c r="D41" s="125"/>
      <c r="E41" s="126">
        <v>5</v>
      </c>
      <c r="F41" s="127"/>
      <c r="G41" s="127"/>
      <c r="H41" s="128">
        <v>42551</v>
      </c>
      <c r="I41" s="129">
        <v>0.57986111111111105</v>
      </c>
      <c r="J41" s="134" t="s">
        <v>20</v>
      </c>
      <c r="K41" s="81" t="s">
        <v>38</v>
      </c>
      <c r="L41" s="128">
        <v>43647</v>
      </c>
      <c r="M41" s="129">
        <v>0.62152777777777801</v>
      </c>
      <c r="N41" s="125">
        <v>256.5</v>
      </c>
      <c r="O41" s="81">
        <f>O40+20</f>
        <v>20.58</v>
      </c>
      <c r="P41" s="131">
        <v>1.76025517241379</v>
      </c>
      <c r="Q41" s="81">
        <v>40</v>
      </c>
      <c r="R41" s="132">
        <v>25</v>
      </c>
      <c r="S41" s="133">
        <f t="shared" si="1"/>
        <v>0.33026715328467149</v>
      </c>
      <c r="T41" s="188">
        <f t="shared" si="2"/>
        <v>0.18762458901443541</v>
      </c>
      <c r="U41" s="209"/>
      <c r="V41" s="210"/>
      <c r="W41" s="202"/>
      <c r="X41" s="202"/>
      <c r="Y41" s="202"/>
      <c r="Z41" s="202"/>
      <c r="AA41" s="202"/>
      <c r="AB41" s="202"/>
      <c r="AC41" s="202"/>
      <c r="AD41" s="202"/>
      <c r="AE41" s="206"/>
      <c r="AF41" s="202"/>
      <c r="AG41" s="206"/>
    </row>
    <row r="42" spans="1:33" s="83" customFormat="1" thickBot="1">
      <c r="A42" s="241"/>
      <c r="B42" s="241"/>
      <c r="C42" s="242"/>
      <c r="D42" s="146"/>
      <c r="E42" s="147">
        <v>5</v>
      </c>
      <c r="F42" s="148"/>
      <c r="G42" s="148"/>
      <c r="H42" s="149">
        <v>42551</v>
      </c>
      <c r="I42" s="150">
        <v>0.57986111111111105</v>
      </c>
      <c r="J42" s="151" t="s">
        <v>35</v>
      </c>
      <c r="K42" s="178" t="s">
        <v>37</v>
      </c>
      <c r="L42" s="149">
        <v>43647</v>
      </c>
      <c r="M42" s="150">
        <v>0.62152777777777801</v>
      </c>
      <c r="N42" s="146">
        <v>248.2</v>
      </c>
      <c r="O42" s="152">
        <f>O40+20</f>
        <v>20.58</v>
      </c>
      <c r="P42" s="153">
        <v>1.76025517241379</v>
      </c>
      <c r="Q42" s="152">
        <v>40</v>
      </c>
      <c r="R42" s="154">
        <v>25</v>
      </c>
      <c r="S42" s="155">
        <f t="shared" si="1"/>
        <v>0.31958014598540141</v>
      </c>
      <c r="T42" s="189">
        <f t="shared" si="2"/>
        <v>0.18155330601708719</v>
      </c>
      <c r="U42" s="210"/>
      <c r="V42" s="210"/>
      <c r="W42" s="202"/>
      <c r="X42" s="202"/>
      <c r="Y42" s="202"/>
      <c r="Z42" s="202"/>
      <c r="AA42" s="202"/>
      <c r="AB42" s="202"/>
      <c r="AC42" s="202"/>
      <c r="AD42" s="202"/>
      <c r="AE42" s="206"/>
      <c r="AF42" s="202"/>
      <c r="AG42" s="206"/>
    </row>
    <row r="43" spans="1:33" s="83" customFormat="1" ht="15">
      <c r="A43" s="241"/>
      <c r="B43" s="241"/>
      <c r="C43" s="242"/>
      <c r="D43" s="136"/>
      <c r="E43" s="137">
        <v>12</v>
      </c>
      <c r="F43" s="156"/>
      <c r="G43" s="138">
        <v>0.1</v>
      </c>
      <c r="H43" s="139">
        <v>42551</v>
      </c>
      <c r="I43" s="140">
        <v>0.57986111111111105</v>
      </c>
      <c r="J43" s="141"/>
      <c r="K43" s="163" t="s">
        <v>36</v>
      </c>
      <c r="L43" s="139">
        <v>43647</v>
      </c>
      <c r="M43" s="140">
        <v>0.62152777777777801</v>
      </c>
      <c r="N43" s="136">
        <v>2159.1999999999998</v>
      </c>
      <c r="O43" s="142">
        <v>0.73</v>
      </c>
      <c r="P43" s="143">
        <v>1.2414327586206899</v>
      </c>
      <c r="Q43" s="142">
        <v>40</v>
      </c>
      <c r="R43" s="144">
        <v>25</v>
      </c>
      <c r="S43" s="145">
        <f t="shared" si="1"/>
        <v>9.8616225234619395E-2</v>
      </c>
      <c r="T43" s="190">
        <f t="shared" si="2"/>
        <v>7.94374278830762E-2</v>
      </c>
      <c r="U43" s="211"/>
      <c r="V43" s="211"/>
      <c r="W43" s="202"/>
      <c r="X43" s="202"/>
      <c r="Y43" s="202"/>
      <c r="Z43" s="202"/>
      <c r="AA43" s="202"/>
      <c r="AB43" s="202"/>
      <c r="AC43" s="202"/>
      <c r="AD43" s="202"/>
      <c r="AE43" s="206"/>
      <c r="AF43" s="202"/>
      <c r="AG43" s="206"/>
    </row>
    <row r="44" spans="1:33" s="83" customFormat="1" ht="15">
      <c r="A44" s="241"/>
      <c r="B44" s="241"/>
      <c r="C44" s="242"/>
      <c r="D44" s="125"/>
      <c r="E44" s="126">
        <v>12</v>
      </c>
      <c r="F44" s="135"/>
      <c r="G44" s="127"/>
      <c r="H44" s="128">
        <v>42551</v>
      </c>
      <c r="I44" s="129">
        <v>0.57986111111111105</v>
      </c>
      <c r="J44" s="134" t="s">
        <v>20</v>
      </c>
      <c r="K44" s="81" t="s">
        <v>38</v>
      </c>
      <c r="L44" s="128">
        <v>43647</v>
      </c>
      <c r="M44" s="129">
        <v>0.62152777777777801</v>
      </c>
      <c r="N44" s="125">
        <v>330.2</v>
      </c>
      <c r="O44" s="81">
        <f>O43+20</f>
        <v>20.73</v>
      </c>
      <c r="P44" s="131">
        <v>1.2414327586206899</v>
      </c>
      <c r="Q44" s="81">
        <v>40</v>
      </c>
      <c r="R44" s="132">
        <v>25</v>
      </c>
      <c r="S44" s="133">
        <f t="shared" si="1"/>
        <v>0.42826148070907194</v>
      </c>
      <c r="T44" s="188">
        <f t="shared" si="2"/>
        <v>0.34497356198727785</v>
      </c>
      <c r="U44" s="210"/>
      <c r="V44" s="210"/>
      <c r="W44" s="202"/>
      <c r="X44" s="202"/>
      <c r="Y44" s="202"/>
      <c r="Z44" s="202"/>
      <c r="AA44" s="202"/>
      <c r="AB44" s="202"/>
      <c r="AC44" s="202"/>
      <c r="AD44" s="202"/>
      <c r="AE44" s="206"/>
      <c r="AF44" s="202"/>
      <c r="AG44" s="206"/>
    </row>
    <row r="45" spans="1:33" s="83" customFormat="1" ht="15">
      <c r="A45" s="241"/>
      <c r="B45" s="241"/>
      <c r="C45" s="242"/>
      <c r="D45" s="125"/>
      <c r="E45" s="126">
        <v>12</v>
      </c>
      <c r="F45" s="135"/>
      <c r="G45" s="127"/>
      <c r="H45" s="128">
        <v>42551</v>
      </c>
      <c r="I45" s="129">
        <v>0.57986111111111105</v>
      </c>
      <c r="J45" s="134" t="s">
        <v>35</v>
      </c>
      <c r="K45" s="163" t="s">
        <v>37</v>
      </c>
      <c r="L45" s="128">
        <v>43647</v>
      </c>
      <c r="M45" s="129">
        <v>0.62152777777777801</v>
      </c>
      <c r="N45" s="125">
        <v>228.2</v>
      </c>
      <c r="O45" s="81">
        <f>O43+20</f>
        <v>20.73</v>
      </c>
      <c r="P45" s="131">
        <v>1.2414327586206899</v>
      </c>
      <c r="Q45" s="81">
        <v>40</v>
      </c>
      <c r="R45" s="132">
        <v>25</v>
      </c>
      <c r="S45" s="133">
        <f t="shared" si="1"/>
        <v>0.29596992700729929</v>
      </c>
      <c r="T45" s="188">
        <f t="shared" si="2"/>
        <v>0.2384099541050782</v>
      </c>
      <c r="U45" s="210"/>
      <c r="V45" s="210"/>
      <c r="W45" s="202"/>
      <c r="X45" s="202"/>
      <c r="Y45" s="202"/>
      <c r="Z45" s="202"/>
      <c r="AA45" s="202"/>
      <c r="AB45" s="202"/>
      <c r="AC45" s="202"/>
      <c r="AD45" s="202"/>
      <c r="AE45" s="206"/>
      <c r="AF45" s="202"/>
      <c r="AG45" s="206"/>
    </row>
    <row r="46" spans="1:33" s="78" customFormat="1" ht="15">
      <c r="A46" s="237">
        <v>512</v>
      </c>
      <c r="B46" s="237">
        <v>135</v>
      </c>
      <c r="C46" s="238"/>
      <c r="D46" s="91"/>
      <c r="E46" s="92">
        <v>0</v>
      </c>
      <c r="F46" s="93"/>
      <c r="G46" s="93">
        <v>1</v>
      </c>
      <c r="H46" s="94">
        <v>42552</v>
      </c>
      <c r="I46" s="95">
        <v>0.57986111111111105</v>
      </c>
      <c r="J46" s="157"/>
      <c r="K46" s="48" t="s">
        <v>36</v>
      </c>
      <c r="L46" s="94">
        <v>42553</v>
      </c>
      <c r="M46" s="95">
        <v>0.69027777777777799</v>
      </c>
      <c r="N46" s="91">
        <v>863.5</v>
      </c>
      <c r="O46" s="74">
        <v>0.6</v>
      </c>
      <c r="P46" s="97">
        <v>1.223082</v>
      </c>
      <c r="Q46" s="74">
        <v>40</v>
      </c>
      <c r="R46" s="98">
        <f t="shared" ref="R46:R60" si="3">(((DAY(L46)-DAY(H46))*24*60)+(HOUR(M46)*60+(MINUTE(M46)))-(HOUR(I46)*60+(MINUTE(I46))))/60</f>
        <v>26.65</v>
      </c>
      <c r="S46" s="99">
        <f t="shared" si="1"/>
        <v>3.0408082215096638E-2</v>
      </c>
      <c r="T46" s="185">
        <f t="shared" si="2"/>
        <v>2.4861850812207716E-2</v>
      </c>
      <c r="U46" s="209"/>
      <c r="V46" s="210"/>
      <c r="W46" s="202"/>
      <c r="X46" s="202"/>
      <c r="Y46" s="202"/>
      <c r="Z46" s="202"/>
      <c r="AA46" s="202"/>
      <c r="AB46" s="202"/>
      <c r="AC46" s="202"/>
      <c r="AD46" s="202"/>
      <c r="AE46" s="206"/>
      <c r="AF46" s="202"/>
      <c r="AG46" s="206"/>
    </row>
    <row r="47" spans="1:33" s="78" customFormat="1" ht="15">
      <c r="A47" s="237"/>
      <c r="B47" s="237"/>
      <c r="C47" s="238"/>
      <c r="D47" s="91"/>
      <c r="E47" s="92">
        <v>0</v>
      </c>
      <c r="F47" s="93"/>
      <c r="G47" s="93"/>
      <c r="H47" s="94">
        <v>42552</v>
      </c>
      <c r="I47" s="95">
        <v>0.57986111111111105</v>
      </c>
      <c r="J47" s="100" t="s">
        <v>20</v>
      </c>
      <c r="K47" s="74" t="s">
        <v>38</v>
      </c>
      <c r="L47" s="94">
        <v>42553</v>
      </c>
      <c r="M47" s="95">
        <v>0.69027777777777799</v>
      </c>
      <c r="N47" s="91">
        <v>121.3</v>
      </c>
      <c r="O47" s="74">
        <f>O46+20</f>
        <v>20.6</v>
      </c>
      <c r="P47" s="97">
        <v>1.223082</v>
      </c>
      <c r="Q47" s="74">
        <v>40</v>
      </c>
      <c r="R47" s="98">
        <f t="shared" si="3"/>
        <v>26.65</v>
      </c>
      <c r="S47" s="99">
        <f t="shared" si="1"/>
        <v>0.14665722385145569</v>
      </c>
      <c r="T47" s="185">
        <f t="shared" si="2"/>
        <v>0.11990792428590699</v>
      </c>
      <c r="U47" s="209"/>
      <c r="V47" s="210"/>
      <c r="W47" s="202"/>
      <c r="X47" s="202"/>
      <c r="Y47" s="202"/>
      <c r="Z47" s="202"/>
      <c r="AA47" s="202"/>
      <c r="AB47" s="202"/>
      <c r="AC47" s="202"/>
      <c r="AD47" s="202"/>
      <c r="AE47" s="206"/>
      <c r="AF47" s="202"/>
      <c r="AG47" s="206"/>
    </row>
    <row r="48" spans="1:33" s="78" customFormat="1" thickBot="1">
      <c r="A48" s="237"/>
      <c r="B48" s="237"/>
      <c r="C48" s="238"/>
      <c r="D48" s="112"/>
      <c r="E48" s="113">
        <v>0</v>
      </c>
      <c r="F48" s="114"/>
      <c r="G48" s="114"/>
      <c r="H48" s="115">
        <v>42552</v>
      </c>
      <c r="I48" s="116">
        <v>0.57986111111111105</v>
      </c>
      <c r="J48" s="117" t="s">
        <v>35</v>
      </c>
      <c r="K48" s="47" t="s">
        <v>37</v>
      </c>
      <c r="L48" s="115">
        <v>42553</v>
      </c>
      <c r="M48" s="116">
        <v>0.69027777777777799</v>
      </c>
      <c r="N48" s="112">
        <v>119.3</v>
      </c>
      <c r="O48" s="118">
        <f>O46+20</f>
        <v>20.6</v>
      </c>
      <c r="P48" s="119">
        <v>1.223082</v>
      </c>
      <c r="Q48" s="118">
        <v>40</v>
      </c>
      <c r="R48" s="120">
        <f t="shared" si="3"/>
        <v>26.65</v>
      </c>
      <c r="S48" s="121">
        <f t="shared" si="1"/>
        <v>0.14423913277393782</v>
      </c>
      <c r="T48" s="186">
        <f t="shared" si="2"/>
        <v>0.11793087689454822</v>
      </c>
      <c r="U48" s="209"/>
      <c r="V48" s="210"/>
      <c r="W48" s="202"/>
      <c r="X48" s="202"/>
      <c r="Y48" s="202"/>
      <c r="Z48" s="202"/>
      <c r="AA48" s="202"/>
      <c r="AB48" s="202"/>
      <c r="AC48" s="202"/>
      <c r="AD48" s="202"/>
      <c r="AE48" s="206"/>
      <c r="AF48" s="202"/>
      <c r="AG48" s="206"/>
    </row>
    <row r="49" spans="1:33" s="78" customFormat="1" ht="15">
      <c r="A49" s="237"/>
      <c r="B49" s="237"/>
      <c r="C49" s="238"/>
      <c r="D49" s="102"/>
      <c r="E49" s="103">
        <v>10</v>
      </c>
      <c r="F49" s="104"/>
      <c r="G49" s="104">
        <v>0.15</v>
      </c>
      <c r="H49" s="105">
        <v>42552</v>
      </c>
      <c r="I49" s="106">
        <v>0.57986111111111105</v>
      </c>
      <c r="J49" s="107"/>
      <c r="K49" s="39" t="s">
        <v>36</v>
      </c>
      <c r="L49" s="105">
        <v>42553</v>
      </c>
      <c r="M49" s="106">
        <v>0.69027777777777799</v>
      </c>
      <c r="N49" s="102">
        <v>824.9</v>
      </c>
      <c r="O49" s="108">
        <v>1.38</v>
      </c>
      <c r="P49" s="109">
        <v>1.7232780000000001</v>
      </c>
      <c r="Q49" s="108">
        <v>40</v>
      </c>
      <c r="R49" s="110">
        <f t="shared" si="3"/>
        <v>26.65</v>
      </c>
      <c r="S49" s="111">
        <f t="shared" si="1"/>
        <v>6.6812208621003344E-2</v>
      </c>
      <c r="T49" s="187">
        <f t="shared" si="2"/>
        <v>3.8770418133930416E-2</v>
      </c>
      <c r="U49" s="209"/>
      <c r="V49" s="210"/>
      <c r="W49" s="202"/>
      <c r="X49" s="202"/>
      <c r="Y49" s="202"/>
      <c r="Z49" s="202"/>
      <c r="AA49" s="202"/>
      <c r="AB49" s="202"/>
      <c r="AC49" s="202"/>
      <c r="AD49" s="202"/>
      <c r="AE49" s="206"/>
      <c r="AF49" s="202"/>
      <c r="AG49" s="206"/>
    </row>
    <row r="50" spans="1:33" s="78" customFormat="1" ht="15">
      <c r="A50" s="237"/>
      <c r="B50" s="237"/>
      <c r="C50" s="238"/>
      <c r="D50" s="91"/>
      <c r="E50" s="92">
        <v>10</v>
      </c>
      <c r="F50" s="93"/>
      <c r="G50" s="93"/>
      <c r="H50" s="94">
        <v>42552</v>
      </c>
      <c r="I50" s="95">
        <v>0.57986111111111105</v>
      </c>
      <c r="J50" s="100" t="s">
        <v>20</v>
      </c>
      <c r="K50" s="74" t="s">
        <v>38</v>
      </c>
      <c r="L50" s="94">
        <v>42553</v>
      </c>
      <c r="M50" s="95">
        <v>0.69027777777777799</v>
      </c>
      <c r="N50" s="91">
        <v>133.80000000000001</v>
      </c>
      <c r="O50" s="74">
        <f>O49+20</f>
        <v>21.38</v>
      </c>
      <c r="P50" s="97">
        <v>1.7232780000000001</v>
      </c>
      <c r="Q50" s="74">
        <v>40</v>
      </c>
      <c r="R50" s="98">
        <f t="shared" si="3"/>
        <v>26.65</v>
      </c>
      <c r="S50" s="99">
        <f t="shared" si="1"/>
        <v>0.1678955760280311</v>
      </c>
      <c r="T50" s="185">
        <f t="shared" si="2"/>
        <v>9.7428027299153758E-2</v>
      </c>
      <c r="U50" s="209"/>
      <c r="V50" s="210"/>
      <c r="W50" s="202"/>
      <c r="X50" s="202"/>
      <c r="Y50" s="202"/>
      <c r="Z50" s="202"/>
      <c r="AA50" s="202"/>
      <c r="AB50" s="202"/>
      <c r="AC50" s="202"/>
      <c r="AD50" s="202"/>
      <c r="AE50" s="206"/>
      <c r="AF50" s="202"/>
      <c r="AG50" s="206"/>
    </row>
    <row r="51" spans="1:33" s="78" customFormat="1" thickBot="1">
      <c r="A51" s="237"/>
      <c r="B51" s="237"/>
      <c r="C51" s="238"/>
      <c r="D51" s="112"/>
      <c r="E51" s="113">
        <v>10</v>
      </c>
      <c r="F51" s="114"/>
      <c r="G51" s="114"/>
      <c r="H51" s="115">
        <v>42552</v>
      </c>
      <c r="I51" s="116">
        <v>0.57986111111111105</v>
      </c>
      <c r="J51" s="117" t="s">
        <v>35</v>
      </c>
      <c r="K51" s="47" t="s">
        <v>37</v>
      </c>
      <c r="L51" s="115">
        <v>42553</v>
      </c>
      <c r="M51" s="116">
        <v>0.69027777777777799</v>
      </c>
      <c r="N51" s="112">
        <v>162.9</v>
      </c>
      <c r="O51" s="118">
        <f>O49+20</f>
        <v>21.38</v>
      </c>
      <c r="P51" s="119">
        <v>1.7232780000000001</v>
      </c>
      <c r="Q51" s="118">
        <v>40</v>
      </c>
      <c r="R51" s="120">
        <f t="shared" si="3"/>
        <v>26.65</v>
      </c>
      <c r="S51" s="121">
        <f t="shared" si="1"/>
        <v>0.20441098157672843</v>
      </c>
      <c r="T51" s="186">
        <f t="shared" si="2"/>
        <v>0.11861753099426119</v>
      </c>
      <c r="U51" s="210"/>
      <c r="V51" s="210"/>
      <c r="W51" s="202"/>
      <c r="X51" s="202"/>
      <c r="Y51" s="202"/>
      <c r="Z51" s="202"/>
      <c r="AA51" s="202"/>
      <c r="AB51" s="202"/>
      <c r="AC51" s="202"/>
      <c r="AD51" s="202"/>
      <c r="AE51" s="206"/>
      <c r="AF51" s="202"/>
      <c r="AG51" s="206"/>
    </row>
    <row r="52" spans="1:33" s="78" customFormat="1" ht="15">
      <c r="A52" s="237"/>
      <c r="B52" s="237"/>
      <c r="C52" s="238"/>
      <c r="D52" s="102"/>
      <c r="E52" s="103">
        <v>15</v>
      </c>
      <c r="F52" s="124"/>
      <c r="G52" s="104">
        <v>0.06</v>
      </c>
      <c r="H52" s="105">
        <v>42552</v>
      </c>
      <c r="I52" s="106">
        <v>0.57986111111111105</v>
      </c>
      <c r="J52" s="107"/>
      <c r="K52" s="39" t="s">
        <v>36</v>
      </c>
      <c r="L52" s="105">
        <v>42553</v>
      </c>
      <c r="M52" s="106">
        <v>0.69027777777777799</v>
      </c>
      <c r="N52" s="102">
        <v>545</v>
      </c>
      <c r="O52" s="108">
        <v>1.84</v>
      </c>
      <c r="P52" s="109">
        <v>1.4080859999999999</v>
      </c>
      <c r="Q52" s="108">
        <v>40</v>
      </c>
      <c r="R52" s="110">
        <f t="shared" si="3"/>
        <v>26.65</v>
      </c>
      <c r="S52" s="111">
        <f t="shared" si="1"/>
        <v>5.8855867294535638E-2</v>
      </c>
      <c r="T52" s="187">
        <f t="shared" si="2"/>
        <v>4.179848907988265E-2</v>
      </c>
      <c r="U52" s="211"/>
      <c r="V52" s="211"/>
      <c r="W52" s="202"/>
      <c r="X52" s="202"/>
      <c r="Y52" s="202"/>
      <c r="Z52" s="202"/>
      <c r="AA52" s="202"/>
      <c r="AB52" s="202"/>
      <c r="AC52" s="202"/>
      <c r="AD52" s="202"/>
      <c r="AE52" s="206"/>
      <c r="AF52" s="202"/>
      <c r="AG52" s="206"/>
    </row>
    <row r="53" spans="1:33" s="78" customFormat="1" ht="15">
      <c r="A53" s="237"/>
      <c r="B53" s="237"/>
      <c r="C53" s="238"/>
      <c r="D53" s="91"/>
      <c r="E53" s="92">
        <v>15</v>
      </c>
      <c r="F53" s="101"/>
      <c r="G53" s="93"/>
      <c r="H53" s="94">
        <v>42552</v>
      </c>
      <c r="I53" s="95">
        <v>0.57986111111111105</v>
      </c>
      <c r="J53" s="100" t="s">
        <v>20</v>
      </c>
      <c r="K53" s="74" t="s">
        <v>38</v>
      </c>
      <c r="L53" s="94">
        <v>42553</v>
      </c>
      <c r="M53" s="95">
        <v>0.69027777777777799</v>
      </c>
      <c r="N53" s="91">
        <v>94.3</v>
      </c>
      <c r="O53" s="74">
        <f>O52+20</f>
        <v>21.84</v>
      </c>
      <c r="P53" s="97">
        <v>1.4080859999999999</v>
      </c>
      <c r="Q53" s="74">
        <v>40</v>
      </c>
      <c r="R53" s="98">
        <f t="shared" si="3"/>
        <v>26.65</v>
      </c>
      <c r="S53" s="99">
        <f t="shared" si="1"/>
        <v>0.12087591240875913</v>
      </c>
      <c r="T53" s="185">
        <f t="shared" si="2"/>
        <v>8.5844126288280073E-2</v>
      </c>
      <c r="U53" s="210"/>
      <c r="V53" s="210"/>
      <c r="W53" s="202"/>
      <c r="X53" s="202"/>
      <c r="Y53" s="202"/>
      <c r="Z53" s="202"/>
      <c r="AA53" s="202"/>
      <c r="AB53" s="202"/>
      <c r="AC53" s="202"/>
      <c r="AD53" s="202"/>
      <c r="AE53" s="206"/>
      <c r="AF53" s="202"/>
      <c r="AG53" s="206"/>
    </row>
    <row r="54" spans="1:33" s="78" customFormat="1" ht="15">
      <c r="A54" s="237"/>
      <c r="B54" s="237"/>
      <c r="C54" s="238"/>
      <c r="D54" s="91"/>
      <c r="E54" s="92">
        <v>15</v>
      </c>
      <c r="F54" s="101"/>
      <c r="G54" s="93"/>
      <c r="H54" s="94">
        <v>42552</v>
      </c>
      <c r="I54" s="95">
        <v>0.57986111111111105</v>
      </c>
      <c r="J54" s="100" t="s">
        <v>35</v>
      </c>
      <c r="K54" s="39" t="s">
        <v>37</v>
      </c>
      <c r="L54" s="94">
        <v>42553</v>
      </c>
      <c r="M54" s="95">
        <v>0.69027777777777799</v>
      </c>
      <c r="N54" s="91">
        <v>7.7</v>
      </c>
      <c r="O54" s="74">
        <f>O52+20</f>
        <v>21.84</v>
      </c>
      <c r="P54" s="97">
        <v>1.4080859999999999</v>
      </c>
      <c r="Q54" s="74">
        <v>40</v>
      </c>
      <c r="R54" s="98">
        <f t="shared" si="3"/>
        <v>26.65</v>
      </c>
      <c r="S54" s="99">
        <f t="shared" si="1"/>
        <v>9.8700373865052531E-3</v>
      </c>
      <c r="T54" s="185">
        <f t="shared" si="2"/>
        <v>7.0095415951193698E-3</v>
      </c>
      <c r="U54" s="210"/>
      <c r="V54" s="210"/>
      <c r="W54" s="202"/>
      <c r="X54" s="202"/>
      <c r="Y54" s="202"/>
      <c r="Z54" s="202"/>
      <c r="AA54" s="202"/>
      <c r="AB54" s="202"/>
      <c r="AC54" s="202"/>
      <c r="AD54" s="202"/>
      <c r="AE54" s="206"/>
      <c r="AF54" s="202"/>
      <c r="AG54" s="206"/>
    </row>
    <row r="55" spans="1:33" s="83" customFormat="1" ht="15">
      <c r="A55" s="239">
        <v>615</v>
      </c>
      <c r="B55" s="239">
        <v>160</v>
      </c>
      <c r="C55" s="240"/>
      <c r="D55" s="85"/>
      <c r="E55" s="86">
        <v>20</v>
      </c>
      <c r="F55" s="87">
        <v>0.1</v>
      </c>
      <c r="G55" s="87">
        <v>0.1</v>
      </c>
      <c r="H55" s="158">
        <v>42556</v>
      </c>
      <c r="I55" s="89">
        <v>0.60763888888888895</v>
      </c>
      <c r="J55" s="159"/>
      <c r="K55" s="182" t="s">
        <v>36</v>
      </c>
      <c r="L55" s="158">
        <v>42557</v>
      </c>
      <c r="M55" s="160">
        <v>0.70833333333333304</v>
      </c>
      <c r="N55" s="85">
        <v>66.3</v>
      </c>
      <c r="O55" s="161">
        <v>4.67</v>
      </c>
      <c r="P55" s="162">
        <v>0.258965</v>
      </c>
      <c r="Q55" s="81">
        <v>40</v>
      </c>
      <c r="R55" s="82">
        <f t="shared" si="3"/>
        <v>26.416666666666668</v>
      </c>
      <c r="S55" s="133">
        <f t="shared" si="1"/>
        <v>1.8332641454196174E-2</v>
      </c>
      <c r="T55" s="188">
        <f t="shared" si="2"/>
        <v>7.0791965918931804E-2</v>
      </c>
      <c r="U55" s="213"/>
      <c r="V55" s="208"/>
      <c r="W55" s="202"/>
      <c r="X55" s="202"/>
      <c r="Y55" s="202"/>
      <c r="Z55" s="202"/>
      <c r="AA55" s="202"/>
      <c r="AB55" s="202"/>
      <c r="AC55" s="202"/>
      <c r="AD55" s="202"/>
      <c r="AE55" s="206"/>
      <c r="AF55" s="202"/>
      <c r="AG55" s="206"/>
    </row>
    <row r="56" spans="1:33" s="83" customFormat="1" ht="15">
      <c r="A56" s="239"/>
      <c r="B56" s="239"/>
      <c r="C56" s="240"/>
      <c r="D56" s="85"/>
      <c r="E56" s="86">
        <v>20</v>
      </c>
      <c r="F56" s="87">
        <v>0.1</v>
      </c>
      <c r="G56" s="87">
        <v>0.1</v>
      </c>
      <c r="H56" s="158">
        <v>42556</v>
      </c>
      <c r="I56" s="89">
        <v>0.60763888888888895</v>
      </c>
      <c r="J56" s="163" t="s">
        <v>20</v>
      </c>
      <c r="K56" s="81" t="s">
        <v>38</v>
      </c>
      <c r="L56" s="158">
        <v>42557</v>
      </c>
      <c r="M56" s="160">
        <v>0.70833333333333304</v>
      </c>
      <c r="N56" s="85">
        <v>18.600000000000001</v>
      </c>
      <c r="O56" s="81">
        <f>O55+20</f>
        <v>24.67</v>
      </c>
      <c r="P56" s="162">
        <v>0.258965</v>
      </c>
      <c r="Q56" s="81">
        <v>40</v>
      </c>
      <c r="R56" s="82">
        <f t="shared" si="3"/>
        <v>26.416666666666668</v>
      </c>
      <c r="S56" s="133">
        <f t="shared" si="1"/>
        <v>2.7169192409285441E-2</v>
      </c>
      <c r="T56" s="188">
        <f t="shared" si="2"/>
        <v>0.10491453443239604</v>
      </c>
      <c r="U56" s="213"/>
      <c r="V56" s="208"/>
      <c r="W56" s="202"/>
      <c r="X56" s="202"/>
      <c r="Y56" s="202"/>
      <c r="Z56" s="202"/>
      <c r="AA56" s="202"/>
      <c r="AB56" s="202"/>
      <c r="AC56" s="202"/>
      <c r="AD56" s="202"/>
      <c r="AE56" s="206"/>
      <c r="AF56" s="202"/>
      <c r="AG56" s="206"/>
    </row>
    <row r="57" spans="1:33" s="83" customFormat="1" thickBot="1">
      <c r="A57" s="239"/>
      <c r="B57" s="239"/>
      <c r="C57" s="240"/>
      <c r="D57" s="173"/>
      <c r="E57" s="174">
        <v>20</v>
      </c>
      <c r="F57" s="175">
        <v>0.1</v>
      </c>
      <c r="G57" s="175">
        <v>0.1</v>
      </c>
      <c r="H57" s="176">
        <v>42556</v>
      </c>
      <c r="I57" s="177">
        <v>0.60763888888888895</v>
      </c>
      <c r="J57" s="178" t="s">
        <v>35</v>
      </c>
      <c r="K57" s="178" t="s">
        <v>37</v>
      </c>
      <c r="L57" s="176">
        <v>42557</v>
      </c>
      <c r="M57" s="179">
        <v>0.70833333333333304</v>
      </c>
      <c r="N57" s="173">
        <v>82.5</v>
      </c>
      <c r="O57" s="152">
        <f>O55+20</f>
        <v>24.67</v>
      </c>
      <c r="P57" s="180">
        <v>0.258965</v>
      </c>
      <c r="Q57" s="152">
        <v>40</v>
      </c>
      <c r="R57" s="181">
        <f t="shared" si="3"/>
        <v>26.416666666666668</v>
      </c>
      <c r="S57" s="155">
        <f t="shared" si="1"/>
        <v>0.12050851471860476</v>
      </c>
      <c r="T57" s="189">
        <f t="shared" si="2"/>
        <v>0.46534672530498233</v>
      </c>
      <c r="U57" s="213"/>
      <c r="V57" s="208"/>
      <c r="W57" s="202"/>
      <c r="X57" s="202"/>
      <c r="Y57" s="202"/>
      <c r="Z57" s="202"/>
      <c r="AA57" s="202"/>
      <c r="AB57" s="202"/>
      <c r="AC57" s="202"/>
      <c r="AD57" s="202"/>
      <c r="AE57" s="206"/>
      <c r="AF57" s="202"/>
      <c r="AG57" s="206"/>
    </row>
    <row r="58" spans="1:33" s="83" customFormat="1" ht="15">
      <c r="A58" s="239"/>
      <c r="B58" s="239"/>
      <c r="C58" s="240"/>
      <c r="D58" s="164"/>
      <c r="E58" s="165">
        <v>25</v>
      </c>
      <c r="F58" s="166">
        <v>6.9000000000000006E-2</v>
      </c>
      <c r="G58" s="166">
        <v>6.9000000000000006E-2</v>
      </c>
      <c r="H58" s="167">
        <v>42556</v>
      </c>
      <c r="I58" s="168">
        <v>0.60763888888888895</v>
      </c>
      <c r="J58" s="169"/>
      <c r="K58" s="163" t="s">
        <v>36</v>
      </c>
      <c r="L58" s="167">
        <v>42557</v>
      </c>
      <c r="M58" s="170">
        <v>0.70833333333333304</v>
      </c>
      <c r="N58" s="164">
        <v>344.1</v>
      </c>
      <c r="O58" s="142">
        <v>5.15</v>
      </c>
      <c r="P58" s="171">
        <v>0.89180000000000004</v>
      </c>
      <c r="Q58" s="142">
        <v>40</v>
      </c>
      <c r="R58" s="172">
        <f t="shared" si="3"/>
        <v>26.416666666666668</v>
      </c>
      <c r="S58" s="145">
        <f t="shared" si="1"/>
        <v>0.10492682638000285</v>
      </c>
      <c r="T58" s="190">
        <f t="shared" si="2"/>
        <v>0.11765735185019381</v>
      </c>
      <c r="U58" s="213"/>
      <c r="V58" s="208"/>
      <c r="W58" s="202"/>
      <c r="X58" s="202"/>
      <c r="Y58" s="202"/>
      <c r="Z58" s="202"/>
      <c r="AA58" s="202"/>
      <c r="AB58" s="202"/>
      <c r="AC58" s="202"/>
      <c r="AD58" s="202"/>
      <c r="AE58" s="206"/>
      <c r="AF58" s="202"/>
      <c r="AG58" s="206"/>
    </row>
    <row r="59" spans="1:33" s="83" customFormat="1" ht="15">
      <c r="A59" s="239"/>
      <c r="B59" s="239"/>
      <c r="C59" s="240"/>
      <c r="D59" s="85"/>
      <c r="E59" s="86">
        <v>25</v>
      </c>
      <c r="F59" s="159"/>
      <c r="G59" s="159"/>
      <c r="H59" s="158">
        <v>42556</v>
      </c>
      <c r="I59" s="89">
        <v>0.60763888888888895</v>
      </c>
      <c r="J59" s="163" t="s">
        <v>20</v>
      </c>
      <c r="K59" s="81" t="s">
        <v>38</v>
      </c>
      <c r="L59" s="158">
        <v>42557</v>
      </c>
      <c r="M59" s="160">
        <v>0.70833333333333304</v>
      </c>
      <c r="N59" s="85">
        <v>62.3</v>
      </c>
      <c r="O59" s="81">
        <f>O58+20</f>
        <v>25.15</v>
      </c>
      <c r="P59" s="162">
        <v>0.89180000000000004</v>
      </c>
      <c r="Q59" s="81">
        <v>40</v>
      </c>
      <c r="R59" s="82">
        <f t="shared" si="3"/>
        <v>26.416666666666668</v>
      </c>
      <c r="S59" s="133">
        <f t="shared" si="1"/>
        <v>9.2772801584194889E-2</v>
      </c>
      <c r="T59" s="188">
        <f t="shared" si="2"/>
        <v>0.1040287077642912</v>
      </c>
      <c r="U59" s="213"/>
      <c r="V59" s="208"/>
      <c r="W59" s="202"/>
      <c r="X59" s="202"/>
      <c r="Y59" s="202"/>
      <c r="Z59" s="202"/>
      <c r="AA59" s="202"/>
      <c r="AB59" s="202"/>
      <c r="AC59" s="202"/>
      <c r="AD59" s="202"/>
      <c r="AE59" s="206"/>
      <c r="AF59" s="202"/>
      <c r="AG59" s="206"/>
    </row>
    <row r="60" spans="1:33" s="83" customFormat="1" thickBot="1">
      <c r="A60" s="239"/>
      <c r="B60" s="239"/>
      <c r="C60" s="240"/>
      <c r="D60" s="85"/>
      <c r="E60" s="86">
        <v>25</v>
      </c>
      <c r="F60" s="159"/>
      <c r="G60" s="159"/>
      <c r="H60" s="158">
        <v>42556</v>
      </c>
      <c r="I60" s="89">
        <v>0.60763888888888895</v>
      </c>
      <c r="J60" s="163" t="s">
        <v>35</v>
      </c>
      <c r="K60" s="178" t="s">
        <v>37</v>
      </c>
      <c r="L60" s="158">
        <v>42557</v>
      </c>
      <c r="M60" s="160">
        <v>0.70833333333333304</v>
      </c>
      <c r="N60" s="85">
        <v>473.1</v>
      </c>
      <c r="O60" s="81">
        <f>O58+20</f>
        <v>25.15</v>
      </c>
      <c r="P60" s="162">
        <v>0.89180000000000004</v>
      </c>
      <c r="Q60" s="81">
        <v>40</v>
      </c>
      <c r="R60" s="82">
        <f t="shared" si="3"/>
        <v>26.416666666666668</v>
      </c>
      <c r="S60" s="133">
        <f t="shared" si="1"/>
        <v>0.70450742262411892</v>
      </c>
      <c r="T60" s="188">
        <f t="shared" si="2"/>
        <v>0.78998365398533177</v>
      </c>
      <c r="U60" s="208"/>
      <c r="V60" s="208"/>
      <c r="W60" s="202"/>
      <c r="X60" s="202"/>
      <c r="Y60" s="202"/>
      <c r="Z60" s="202"/>
      <c r="AA60" s="202"/>
      <c r="AB60" s="202"/>
      <c r="AC60" s="202"/>
      <c r="AD60" s="202"/>
      <c r="AE60" s="206"/>
      <c r="AF60" s="202"/>
      <c r="AG60" s="206"/>
    </row>
  </sheetData>
  <mergeCells count="36"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  <mergeCell ref="A16:A18"/>
    <mergeCell ref="B16:B18"/>
    <mergeCell ref="C16:C18"/>
    <mergeCell ref="A19:A21"/>
    <mergeCell ref="B19:B21"/>
    <mergeCell ref="C19:C21"/>
    <mergeCell ref="A22:A24"/>
    <mergeCell ref="B22:B24"/>
    <mergeCell ref="C22:C24"/>
    <mergeCell ref="A25:A27"/>
    <mergeCell ref="B25:B27"/>
    <mergeCell ref="C25:C27"/>
    <mergeCell ref="A28:A36"/>
    <mergeCell ref="B28:B36"/>
    <mergeCell ref="C28:C36"/>
    <mergeCell ref="A55:A60"/>
    <mergeCell ref="B55:B60"/>
    <mergeCell ref="C55:C60"/>
    <mergeCell ref="A37:A45"/>
    <mergeCell ref="B37:B45"/>
    <mergeCell ref="C37:C45"/>
    <mergeCell ref="A46:A54"/>
    <mergeCell ref="B46:B54"/>
    <mergeCell ref="C46:C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kinetics</vt:lpstr>
      <vt:lpstr>Nutrient added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LAFOND Augustin</dc:creator>
  <cp:lastModifiedBy>LAFOND Augustin</cp:lastModifiedBy>
  <dcterms:created xsi:type="dcterms:W3CDTF">2019-06-23T12:34:52Z</dcterms:created>
  <dcterms:modified xsi:type="dcterms:W3CDTF">2019-11-13T10:06:00Z</dcterms:modified>
</cp:coreProperties>
</file>